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6585" tabRatio="870" activeTab="2"/>
  </bookViews>
  <sheets>
    <sheet name="прил 3" sheetId="1" r:id="rId1"/>
    <sheet name="прил 4" sheetId="2" r:id="rId2"/>
    <sheet name="прил 5" sheetId="3" r:id="rId3"/>
  </sheets>
  <externalReferences>
    <externalReference r:id="rId6"/>
  </externalReferences>
  <definedNames>
    <definedName name="_xlnm._FilterDatabase" localSheetId="1" hidden="1">'прил 4'!$A$11:$I$119</definedName>
    <definedName name="_xlnm.Print_Titles" localSheetId="0">'прил 3'!$10:$11</definedName>
    <definedName name="_xlnm.Print_Area" localSheetId="0">'прил 3'!$A$1:$G$33</definedName>
    <definedName name="_xlnm.Print_Area" localSheetId="1">'прил 4'!$A$1:$I$119</definedName>
    <definedName name="_xlnm.Print_Area" localSheetId="2">'прил 5'!$A$1:$H$121</definedName>
  </definedNames>
  <calcPr fullCalcOnLoad="1"/>
</workbook>
</file>

<file path=xl/sharedStrings.xml><?xml version="1.0" encoding="utf-8"?>
<sst xmlns="http://schemas.openxmlformats.org/spreadsheetml/2006/main" count="1126" uniqueCount="275">
  <si>
    <t>Резервные средства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</si>
  <si>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</si>
  <si>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</si>
  <si>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</si>
  <si>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</si>
  <si>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</si>
  <si>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</si>
  <si>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</si>
  <si>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</si>
  <si>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</si>
  <si>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</si>
  <si>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</si>
  <si>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</si>
  <si>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</si>
  <si>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</si>
  <si>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</si>
  <si>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</si>
  <si>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</si>
  <si>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</si>
  <si>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</si>
  <si>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</si>
  <si>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</si>
  <si>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</si>
  <si>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</si>
  <si>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</si>
  <si>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</si>
  <si>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</si>
  <si>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0111</t>
  </si>
  <si>
    <t>0113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</si>
  <si>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</si>
  <si>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</si>
  <si>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</si>
  <si>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</si>
  <si>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</si>
  <si>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</si>
  <si>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</si>
  <si>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</si>
  <si>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</si>
  <si>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</si>
  <si>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</si>
  <si>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</si>
  <si>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</si>
  <si>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</si>
  <si>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</si>
  <si>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</si>
  <si>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</si>
  <si>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</si>
  <si>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</si>
  <si>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</si>
  <si>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</si>
  <si>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</si>
  <si>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</si>
  <si>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</si>
  <si>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</si>
  <si>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</si>
  <si>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</si>
  <si>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</si>
  <si>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</si>
  <si>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</si>
  <si>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</si>
  <si>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</si>
  <si>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</si>
  <si>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</si>
  <si>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</si>
  <si>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</si>
  <si>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</si>
  <si>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</si>
  <si>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</si>
  <si>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</si>
  <si>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</si>
  <si>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</si>
  <si>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</si>
  <si>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</si>
  <si>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</si>
  <si>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</si>
  <si>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</si>
  <si>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</si>
  <si>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</si>
  <si>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</si>
  <si>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</si>
  <si>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</si>
  <si>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</si>
  <si>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</si>
  <si>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</si>
  <si>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Расходы на выплаты персоналу казенных учреждений</t>
  </si>
  <si>
    <t>110</t>
  </si>
  <si>
    <t xml:space="preserve">Резервные фонды  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</si>
  <si>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</si>
  <si>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</si>
  <si>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</si>
  <si>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</si>
  <si>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</si>
  <si>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</si>
  <si>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</si>
  <si>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</si>
  <si>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</si>
  <si>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</si>
  <si>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</si>
  <si>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</si>
  <si>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</si>
  <si>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</si>
  <si>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</si>
  <si>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</si>
  <si>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</si>
  <si>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</si>
  <si>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</si>
  <si>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</si>
  <si>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</si>
  <si>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</si>
  <si>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</si>
  <si>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</si>
  <si>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</si>
  <si>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</si>
  <si>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</si>
  <si>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</si>
  <si>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</si>
  <si>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</si>
  <si>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</si>
  <si>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</si>
  <si>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</si>
  <si>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</si>
  <si>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</si>
  <si>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</si>
  <si>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</si>
  <si>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</si>
  <si>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</si>
  <si>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71</t>
  </si>
  <si>
    <t>72</t>
  </si>
  <si>
    <t>73</t>
  </si>
  <si>
    <t>74</t>
  </si>
  <si>
    <t>75</t>
  </si>
  <si>
    <t>2200007050</t>
  </si>
  <si>
    <t>2200075140</t>
  </si>
  <si>
    <t>0100000000</t>
  </si>
  <si>
    <t>0140000000</t>
  </si>
  <si>
    <t>0120000000</t>
  </si>
  <si>
    <t>0120060020</t>
  </si>
  <si>
    <t>0110000000</t>
  </si>
  <si>
    <t>0110060010</t>
  </si>
  <si>
    <t>2200004600</t>
  </si>
  <si>
    <t>810</t>
  </si>
  <si>
    <t>Администрация Ивановского сельсовета Ирбейского района Красноярского края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</si>
  <si>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</si>
  <si>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</si>
  <si>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</si>
  <si>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</si>
  <si>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</si>
  <si>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</si>
  <si>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</si>
  <si>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</si>
  <si>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</si>
  <si>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</si>
  <si>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0150005020</t>
  </si>
  <si>
    <t>Мероприятия в области коммунального хозяйства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</si>
  <si>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 сельсовета"</t>
  </si>
  <si>
    <t>Муниципальная подпрограмма"Содержание и капитальный ремонт объектов жилищно-коммунальной сферы"</t>
  </si>
  <si>
    <t>35</t>
  </si>
  <si>
    <t>2200051180</t>
  </si>
  <si>
    <t>2200000000</t>
  </si>
  <si>
    <t>Мероприятия по организации уличного освещения</t>
  </si>
  <si>
    <t>850</t>
  </si>
  <si>
    <t>Уплата налогов, сборов и иных платежей</t>
  </si>
  <si>
    <t>86</t>
  </si>
  <si>
    <t>87</t>
  </si>
  <si>
    <t>88</t>
  </si>
  <si>
    <t>89</t>
  </si>
  <si>
    <t>95</t>
  </si>
  <si>
    <t>96</t>
  </si>
  <si>
    <t>97</t>
  </si>
  <si>
    <t>98</t>
  </si>
  <si>
    <t>99</t>
  </si>
  <si>
    <t>0150000000</t>
  </si>
  <si>
    <t>Мероприятия по содержанию и ремонту автомобильных дорог и искусственных сооружений на них</t>
  </si>
  <si>
    <t>0140028100</t>
  </si>
  <si>
    <t>Муниципальная программа Ивановского сельсовета "Содействие развитию муниципального образования Ивановский сельсовет "</t>
  </si>
  <si>
    <t>0110060040</t>
  </si>
  <si>
    <t>2200008010</t>
  </si>
  <si>
    <t>Организация и содержание мест захоронения</t>
  </si>
  <si>
    <t>0110060050</t>
  </si>
  <si>
    <t>Прочие мероприятия по благоустройству</t>
  </si>
  <si>
    <t>Содержание муниципального имущества</t>
  </si>
  <si>
    <t>64</t>
  </si>
  <si>
    <t>65</t>
  </si>
  <si>
    <t>66</t>
  </si>
  <si>
    <t>67</t>
  </si>
  <si>
    <t>68</t>
  </si>
  <si>
    <t>69</t>
  </si>
  <si>
    <t>70</t>
  </si>
  <si>
    <t>90</t>
  </si>
  <si>
    <t>91</t>
  </si>
  <si>
    <t>92</t>
  </si>
  <si>
    <t>93</t>
  </si>
  <si>
    <t>94</t>
  </si>
  <si>
    <t>014000000</t>
  </si>
  <si>
    <t>101</t>
  </si>
  <si>
    <t>102</t>
  </si>
  <si>
    <t>103</t>
  </si>
  <si>
    <t>Мероприятия по уличному освещению</t>
  </si>
  <si>
    <t>Мероприятия по содержанию и ремонту автомобильных дорог и искуственных сооружений на них</t>
  </si>
  <si>
    <t>Сумма на          2024 год</t>
  </si>
  <si>
    <t>1001</t>
  </si>
  <si>
    <t>Пенсионное обеспечение</t>
  </si>
  <si>
    <t>СОЦИАЛЬНАЯ ПОЛИТИКА</t>
  </si>
  <si>
    <t>1000</t>
  </si>
  <si>
    <t>2200010010</t>
  </si>
  <si>
    <t>Социальная политика</t>
  </si>
  <si>
    <t>Физическая культура и спорт</t>
  </si>
  <si>
    <t>1100</t>
  </si>
  <si>
    <t xml:space="preserve">Муниципальная подпрограмма "Развитие массовой физической культуры и спорта" </t>
  </si>
  <si>
    <t>0130000000</t>
  </si>
  <si>
    <t>Мероприятия в области спорта и физической культуры</t>
  </si>
  <si>
    <t>0130097000</t>
  </si>
  <si>
    <t>Муниципальная подпрограмма "Развитие массовой физической культуры и спорта"</t>
  </si>
  <si>
    <t>Муниципальная программа "Содействие развитию муниципального образования Ивановский сельсовет "</t>
  </si>
  <si>
    <t>Приложение 4</t>
  </si>
  <si>
    <t>Приложение 3</t>
  </si>
  <si>
    <t>Приложение 5</t>
  </si>
  <si>
    <t>Защита населения и территории от чрезвычайных ситуаций природного и техногенного характера, пожарная безопасность</t>
  </si>
  <si>
    <t>Условно утверждённые расходы</t>
  </si>
  <si>
    <t>НЕПРОГРАММНЫЕ РАСХОДЫ</t>
  </si>
  <si>
    <t>2000000000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</si>
  <si>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 </t>
  </si>
  <si>
    <t>Непрограммные расходы исполнительной власти</t>
  </si>
  <si>
    <t>Иные межбюджетные трансферты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</si>
  <si>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</si>
  <si>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</si>
  <si>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</t>
  </si>
  <si>
    <t>Муниципальная программа "Содействие развитию муниципального образования Ивановский сельсовет"</t>
  </si>
  <si>
    <t>Муниципальная подпрограмма "Содержание и капитальный ремонт объектов жилищно-коммунальной сферы"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</si>
  <si>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</si>
  <si>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</si>
  <si>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</si>
  <si>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</si>
  <si>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</si>
  <si>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</si>
  <si>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Резервные фонды местных администраций  в рамках непрограммных расходов главы муниципального образования и местных администраций</t>
  </si>
  <si>
    <t>Осуществление первичного воинского учета на территориях, где отсутствуют военные комиссариаты по непрограммные расходам отдельных органов местной системы самоуправления  в рамках непрограммных расходов органов исполнительной власти</t>
  </si>
  <si>
    <t>Условно утвердженные расходы</t>
  </si>
  <si>
    <t>Обеспечение деятельности (оказания услуг) пожарного поста</t>
  </si>
  <si>
    <t>Обеспечение деятельности (оказание услуг) пожарного поста</t>
  </si>
  <si>
    <t>Назначение и выплата пенсий за выслугу лет лицам, замещавшим муниципальные должности и должности муниципальной службы</t>
  </si>
  <si>
    <t>(рублей)</t>
  </si>
  <si>
    <t>( рублей)</t>
  </si>
  <si>
    <t>Закупка товаров, работ и услуг для обеспечения государственных (муниципальных) нужд</t>
  </si>
  <si>
    <t>Cодержание автомобильных дорог</t>
  </si>
  <si>
    <t>1102</t>
  </si>
  <si>
    <t>Массовый спорт</t>
  </si>
  <si>
    <t>Сумма на 2025 год</t>
  </si>
  <si>
    <t>Сумма на          2025 год</t>
  </si>
  <si>
    <t>Иные межбюджетные трансферты бюджетам сельских поселений на содержание автомобильных дорог общего пользования местного значения</t>
  </si>
  <si>
    <t>Ведомственная структура расходов бюджета сельского поселения Ивановского сельсовета</t>
  </si>
  <si>
    <t>Подпрограмма "Поддержка муниципальных проектов и мероприятий по благоустройству территорий"</t>
  </si>
  <si>
    <t>Распределение бюджетных ассигнований по разделам и подразделам классификации расходов бюджетов Российской Федерации на 2024 год и плановый период 2025-2026 годов</t>
  </si>
  <si>
    <t>Сумма на  2024 год</t>
  </si>
  <si>
    <t>Сумма на 2026 год</t>
  </si>
  <si>
    <t>на 2024 год и плановый период  2025-2026 годов</t>
  </si>
  <si>
    <t>Сумма на          2026 год</t>
  </si>
  <si>
    <t>Распределение бюджетных ассигнований по целевым статьям (муниципальным программам Ивановского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Ивановского сельсовета на 2024 год и плановый период 2025-2026 годов</t>
  </si>
  <si>
    <t>0120004990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</si>
  <si>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</si>
  <si>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Ивановского сельского</t>
  </si>
  <si>
    <t>Совета депутатов</t>
  </si>
  <si>
    <t xml:space="preserve">Ивановского сельского </t>
  </si>
  <si>
    <t>104</t>
  </si>
  <si>
    <t xml:space="preserve">к решению </t>
  </si>
  <si>
    <t xml:space="preserve">к  решению </t>
  </si>
  <si>
    <t xml:space="preserve">от 15.03.2024г. № 72-р     </t>
  </si>
  <si>
    <t xml:space="preserve">Обеспечение первичных мер пожарной безопасности </t>
  </si>
  <si>
    <t>01400S4120</t>
  </si>
  <si>
    <t>105</t>
  </si>
  <si>
    <t>106</t>
  </si>
  <si>
    <t>107</t>
  </si>
  <si>
    <t>108</t>
  </si>
  <si>
    <t>109</t>
  </si>
  <si>
    <t xml:space="preserve">от .03.2024г. № -р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</si>
</sst>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0.000"/>
    <numFmt numFmtId="188" formatCode="[$-FC19]d\ mmmm\ yyyy\ &quot;г.&quot;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?"/>
  </numFmts>
  <fonts count="6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1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86" fontId="4" fillId="0" borderId="0" xfId="0" applyNumberFormat="1" applyFont="1" applyFill="1" applyAlignment="1">
      <alignment horizontal="right"/>
    </xf>
    <xf numFmtId="186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49" fontId="59" fillId="0" borderId="10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left" vertical="center" wrapText="1"/>
    </xf>
    <xf numFmtId="2" fontId="60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" fontId="1" fillId="31" borderId="10" xfId="0" applyNumberFormat="1" applyFont="1" applyFill="1" applyBorder="1" applyAlignment="1">
      <alignment horizontal="center" vertical="center" wrapText="1"/>
    </xf>
    <xf numFmtId="186" fontId="2" fillId="31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2" fillId="31" borderId="0" xfId="0" applyFont="1" applyFill="1" applyAlignment="1">
      <alignment/>
    </xf>
    <xf numFmtId="4" fontId="14" fillId="31" borderId="10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/>
    </xf>
    <xf numFmtId="49" fontId="13" fillId="31" borderId="10" xfId="0" applyNumberFormat="1" applyFont="1" applyFill="1" applyBorder="1" applyAlignment="1">
      <alignment horizontal="center" vertical="center" wrapText="1"/>
    </xf>
    <xf numFmtId="0" fontId="13" fillId="31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31" borderId="10" xfId="0" applyNumberFormat="1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2" fontId="63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center" vertical="center"/>
    </xf>
    <xf numFmtId="186" fontId="2" fillId="31" borderId="10" xfId="0" applyNumberFormat="1" applyFont="1" applyFill="1" applyBorder="1" applyAlignment="1">
      <alignment horizontal="center"/>
    </xf>
    <xf numFmtId="4" fontId="2" fillId="31" borderId="10" xfId="0" applyNumberFormat="1" applyFont="1" applyFill="1" applyBorder="1" applyAlignment="1">
      <alignment horizontal="center" vertical="center"/>
    </xf>
    <xf numFmtId="4" fontId="14" fillId="31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>
      <alignment horizontal="left" vertical="center" wrapText="1"/>
    </xf>
    <xf numFmtId="2" fontId="15" fillId="31" borderId="10" xfId="0" applyNumberFormat="1" applyFont="1" applyFill="1" applyBorder="1" applyAlignment="1">
      <alignment horizontal="left" vertical="center" wrapText="1"/>
    </xf>
    <xf numFmtId="4" fontId="15" fillId="31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top" wrapText="1"/>
    </xf>
    <xf numFmtId="4" fontId="13" fillId="31" borderId="0" xfId="0" applyNumberFormat="1" applyFont="1" applyFill="1" applyAlignment="1">
      <alignment/>
    </xf>
    <xf numFmtId="4" fontId="8" fillId="31" borderId="0" xfId="0" applyNumberFormat="1" applyFont="1" applyFill="1" applyAlignment="1">
      <alignment horizontal="center"/>
    </xf>
    <xf numFmtId="4" fontId="13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1" borderId="10" xfId="0" applyNumberFormat="1" applyFont="1" applyFill="1" applyBorder="1" applyAlignment="1">
      <alignment horizontal="center" vertical="center" wrapText="1"/>
    </xf>
    <xf numFmtId="4" fontId="15" fillId="31" borderId="10" xfId="0" applyNumberFormat="1" applyFont="1" applyFill="1" applyBorder="1" applyAlignment="1">
      <alignment horizontal="center" vertical="center"/>
    </xf>
    <xf numFmtId="4" fontId="15" fillId="31" borderId="11" xfId="0" applyNumberFormat="1" applyFont="1" applyFill="1" applyBorder="1" applyAlignment="1">
      <alignment horizontal="center" vertical="center"/>
    </xf>
    <xf numFmtId="4" fontId="13" fillId="31" borderId="0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31" borderId="0" xfId="0" applyFont="1" applyFill="1" applyAlignment="1">
      <alignment horizontal="left" vertical="center"/>
    </xf>
    <xf numFmtId="0" fontId="2" fillId="31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4" fontId="2" fillId="31" borderId="0" xfId="54" applyNumberFormat="1" applyFont="1" applyFill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Rar$DIa0.200\&#1055;&#1088;&#1080;&#1083;&#1086;&#1078;&#1077;&#1085;&#1080;&#1077;%205,6,7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</sheetNames>
    <sheetDataSet>
      <sheetData sheetId="1">
        <row r="164">
          <cell r="G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6">
      <selection activeCell="F33" sqref="F33"/>
    </sheetView>
  </sheetViews>
  <sheetFormatPr defaultColWidth="8.875" defaultRowHeight="12.75"/>
  <cols>
    <col min="1" max="1" width="5.75390625" style="12" customWidth="1"/>
    <col min="2" max="2" width="30.625" style="13" customWidth="1"/>
    <col min="3" max="3" width="10.625" style="14" customWidth="1"/>
    <col min="4" max="4" width="14.25390625" style="15" customWidth="1"/>
    <col min="5" max="5" width="13.625" style="15" customWidth="1"/>
    <col min="6" max="6" width="13.375" style="15" customWidth="1"/>
    <col min="7" max="16384" width="8.875" style="9" customWidth="1"/>
  </cols>
  <sheetData>
    <row r="1" spans="5:6" ht="15.75">
      <c r="E1" s="145" t="s">
        <v>215</v>
      </c>
      <c r="F1" s="145"/>
    </row>
    <row r="2" spans="5:6" ht="15.75">
      <c r="E2" s="145" t="s">
        <v>264</v>
      </c>
      <c r="F2" s="145"/>
    </row>
    <row r="3" spans="5:6" ht="15.75">
      <c r="E3" s="145" t="s">
        <v>260</v>
      </c>
      <c r="F3" s="145"/>
    </row>
    <row r="4" spans="5:6" ht="15.75">
      <c r="E4" s="146" t="s">
        <v>261</v>
      </c>
      <c r="F4" s="146"/>
    </row>
    <row r="5" spans="5:6" ht="18.75" customHeight="1">
      <c r="E5" s="146" t="s">
        <v>266</v>
      </c>
      <c r="F5" s="146"/>
    </row>
    <row r="7" spans="1:6" s="4" customFormat="1" ht="54" customHeight="1">
      <c r="A7" s="142" t="s">
        <v>252</v>
      </c>
      <c r="B7" s="142"/>
      <c r="C7" s="142"/>
      <c r="D7" s="142"/>
      <c r="E7" s="142"/>
      <c r="F7" s="142"/>
    </row>
    <row r="8" spans="1:6" s="4" customFormat="1" ht="15.75">
      <c r="A8" s="7"/>
      <c r="B8" s="5"/>
      <c r="C8" s="5"/>
      <c r="D8" s="16"/>
      <c r="E8" s="16"/>
      <c r="F8" s="16"/>
    </row>
    <row r="9" spans="1:6" s="4" customFormat="1" ht="15.75">
      <c r="A9" s="6"/>
      <c r="D9" s="10"/>
      <c r="E9" s="10"/>
      <c r="F9" s="10" t="s">
        <v>241</v>
      </c>
    </row>
    <row r="10" spans="1:6" ht="45" customHeight="1">
      <c r="A10" s="2" t="s">
        <v>62</v>
      </c>
      <c r="B10" s="2" t="s">
        <v>63</v>
      </c>
      <c r="C10" s="1" t="s">
        <v>64</v>
      </c>
      <c r="D10" s="11" t="s">
        <v>253</v>
      </c>
      <c r="E10" s="74" t="s">
        <v>247</v>
      </c>
      <c r="F10" s="74" t="s">
        <v>254</v>
      </c>
    </row>
    <row r="11" spans="1:6" ht="15.75">
      <c r="A11" s="19" t="s">
        <v>65</v>
      </c>
      <c r="B11" s="3" t="s">
        <v>65</v>
      </c>
      <c r="C11" s="3" t="s">
        <v>66</v>
      </c>
      <c r="D11" s="113" t="s">
        <v>67</v>
      </c>
      <c r="E11" s="113" t="s">
        <v>68</v>
      </c>
      <c r="F11" s="113" t="s">
        <v>69</v>
      </c>
    </row>
    <row r="12" spans="1:6" ht="31.5">
      <c r="A12" s="19" t="s">
        <v>65</v>
      </c>
      <c r="B12" s="17" t="s">
        <v>72</v>
      </c>
      <c r="C12" s="18" t="s">
        <v>73</v>
      </c>
      <c r="D12" s="89">
        <f>D13+D14+D15+D16+D17</f>
        <v>4896051.23</v>
      </c>
      <c r="E12" s="89">
        <f>E13+E14+E15+E16+E17</f>
        <v>4297517.71</v>
      </c>
      <c r="F12" s="89">
        <f>F13+F14+F15+F16+F17</f>
        <v>4092593.71</v>
      </c>
    </row>
    <row r="13" spans="1:6" ht="66.75" customHeight="1">
      <c r="A13" s="19" t="s">
        <v>66</v>
      </c>
      <c r="B13" s="8" t="s">
        <v>41</v>
      </c>
      <c r="C13" s="19" t="s">
        <v>74</v>
      </c>
      <c r="D13" s="114">
        <v>1085180.54</v>
      </c>
      <c r="E13" s="114">
        <v>1085180.54</v>
      </c>
      <c r="F13" s="114">
        <v>1085180.54</v>
      </c>
    </row>
    <row r="14" spans="1:6" ht="110.25">
      <c r="A14" s="19" t="s">
        <v>67</v>
      </c>
      <c r="B14" s="8" t="s">
        <v>259</v>
      </c>
      <c r="C14" s="1" t="s">
        <v>59</v>
      </c>
      <c r="D14" s="90">
        <v>3671456.41</v>
      </c>
      <c r="E14" s="90">
        <f>3671456.41-598045.52</f>
        <v>3073410.89</v>
      </c>
      <c r="F14" s="90">
        <f>3671456.41-802969.52</f>
        <v>2868486.89</v>
      </c>
    </row>
    <row r="15" spans="1:6" ht="94.5">
      <c r="A15" s="19" t="s">
        <v>68</v>
      </c>
      <c r="B15" s="8" t="s">
        <v>43</v>
      </c>
      <c r="C15" s="1" t="s">
        <v>80</v>
      </c>
      <c r="D15" s="90">
        <v>112709</v>
      </c>
      <c r="E15" s="90">
        <v>112709</v>
      </c>
      <c r="F15" s="90">
        <v>112709</v>
      </c>
    </row>
    <row r="16" spans="1:6" ht="15.75">
      <c r="A16" s="19" t="s">
        <v>69</v>
      </c>
      <c r="B16" s="8" t="s">
        <v>44</v>
      </c>
      <c r="C16" s="86" t="s">
        <v>27</v>
      </c>
      <c r="D16" s="90">
        <v>1000</v>
      </c>
      <c r="E16" s="90">
        <v>1000</v>
      </c>
      <c r="F16" s="90">
        <v>1000</v>
      </c>
    </row>
    <row r="17" spans="1:6" ht="31.5">
      <c r="A17" s="19" t="s">
        <v>70</v>
      </c>
      <c r="B17" s="106" t="s">
        <v>25</v>
      </c>
      <c r="C17" s="1" t="s">
        <v>28</v>
      </c>
      <c r="D17" s="90">
        <f>3600+21617.28+488</f>
        <v>25705.28</v>
      </c>
      <c r="E17" s="90">
        <f>3600+21617.28</f>
        <v>25217.28</v>
      </c>
      <c r="F17" s="90">
        <f>3600+21617.28</f>
        <v>25217.28</v>
      </c>
    </row>
    <row r="18" spans="1:6" ht="15.75">
      <c r="A18" s="19" t="s">
        <v>71</v>
      </c>
      <c r="B18" s="17" t="s">
        <v>34</v>
      </c>
      <c r="C18" s="20" t="s">
        <v>29</v>
      </c>
      <c r="D18" s="73">
        <f>D19</f>
        <v>155033</v>
      </c>
      <c r="E18" s="73">
        <f>E19</f>
        <v>172382</v>
      </c>
      <c r="F18" s="73">
        <f>F19</f>
        <v>190027</v>
      </c>
    </row>
    <row r="19" spans="1:6" ht="31.5">
      <c r="A19" s="19" t="s">
        <v>75</v>
      </c>
      <c r="B19" s="8" t="s">
        <v>5</v>
      </c>
      <c r="C19" s="1" t="s">
        <v>30</v>
      </c>
      <c r="D19" s="90">
        <f>133849+21184</f>
        <v>155033</v>
      </c>
      <c r="E19" s="90">
        <f>139191+33191</f>
        <v>172382</v>
      </c>
      <c r="F19" s="90">
        <v>190027</v>
      </c>
    </row>
    <row r="20" spans="1:11" ht="50.25" customHeight="1">
      <c r="A20" s="19" t="s">
        <v>76</v>
      </c>
      <c r="B20" s="17" t="s">
        <v>33</v>
      </c>
      <c r="C20" s="20" t="s">
        <v>32</v>
      </c>
      <c r="D20" s="73">
        <f>D21</f>
        <v>716471.03</v>
      </c>
      <c r="E20" s="73">
        <f>E21</f>
        <v>623349.29</v>
      </c>
      <c r="F20" s="73">
        <f>F21</f>
        <v>623349.29</v>
      </c>
      <c r="H20" s="98"/>
      <c r="I20" s="98"/>
      <c r="J20" s="98"/>
      <c r="K20" s="98"/>
    </row>
    <row r="21" spans="1:11" ht="78.75">
      <c r="A21" s="19" t="s">
        <v>77</v>
      </c>
      <c r="B21" s="107" t="s">
        <v>217</v>
      </c>
      <c r="C21" s="1" t="s">
        <v>87</v>
      </c>
      <c r="D21" s="90">
        <v>716471.03</v>
      </c>
      <c r="E21" s="90">
        <f>548149.29+75200</f>
        <v>623349.29</v>
      </c>
      <c r="F21" s="90">
        <f>E21</f>
        <v>623349.29</v>
      </c>
      <c r="H21" s="98"/>
      <c r="I21" s="98"/>
      <c r="J21" s="98"/>
      <c r="K21" s="98"/>
    </row>
    <row r="22" spans="1:11" ht="15.75">
      <c r="A22" s="19" t="s">
        <v>78</v>
      </c>
      <c r="B22" s="17" t="s">
        <v>60</v>
      </c>
      <c r="C22" s="20" t="s">
        <v>61</v>
      </c>
      <c r="D22" s="73">
        <f>D23</f>
        <v>471431.95</v>
      </c>
      <c r="E22" s="73">
        <f>E23</f>
        <v>334553</v>
      </c>
      <c r="F22" s="73">
        <f>F23</f>
        <v>336540</v>
      </c>
      <c r="H22" s="98"/>
      <c r="I22" s="98"/>
      <c r="J22" s="98"/>
      <c r="K22" s="98"/>
    </row>
    <row r="23" spans="1:11" ht="29.25" customHeight="1">
      <c r="A23" s="19" t="s">
        <v>79</v>
      </c>
      <c r="B23" s="88" t="s">
        <v>11</v>
      </c>
      <c r="C23" s="1" t="s">
        <v>7</v>
      </c>
      <c r="D23" s="90">
        <v>471431.95</v>
      </c>
      <c r="E23" s="90">
        <f>138400+196153</f>
        <v>334553</v>
      </c>
      <c r="F23" s="90">
        <f>138400+198140</f>
        <v>336540</v>
      </c>
      <c r="H23" s="98"/>
      <c r="I23" s="97"/>
      <c r="J23" s="96"/>
      <c r="K23" s="98"/>
    </row>
    <row r="24" spans="1:11" ht="30" customHeight="1">
      <c r="A24" s="19" t="s">
        <v>35</v>
      </c>
      <c r="B24" s="17" t="s">
        <v>81</v>
      </c>
      <c r="C24" s="20" t="s">
        <v>82</v>
      </c>
      <c r="D24" s="73">
        <f>SUM(D25:D26)</f>
        <v>842541.48</v>
      </c>
      <c r="E24" s="73">
        <f>E25+E26</f>
        <v>323684</v>
      </c>
      <c r="F24" s="73">
        <f>F25+F26</f>
        <v>323684</v>
      </c>
      <c r="H24" s="98"/>
      <c r="I24" s="101"/>
      <c r="J24" s="102"/>
      <c r="K24" s="98"/>
    </row>
    <row r="25" spans="1:11" ht="15.75">
      <c r="A25" s="19" t="s">
        <v>89</v>
      </c>
      <c r="B25" s="8" t="s">
        <v>26</v>
      </c>
      <c r="C25" s="1" t="s">
        <v>83</v>
      </c>
      <c r="D25" s="90">
        <v>470078.56</v>
      </c>
      <c r="E25" s="90">
        <v>82084</v>
      </c>
      <c r="F25" s="90">
        <v>82084</v>
      </c>
      <c r="H25" s="98"/>
      <c r="I25" s="98"/>
      <c r="J25" s="98"/>
      <c r="K25" s="98"/>
    </row>
    <row r="26" spans="1:11" ht="15.75">
      <c r="A26" s="19" t="s">
        <v>90</v>
      </c>
      <c r="B26" s="8" t="s">
        <v>9</v>
      </c>
      <c r="C26" s="1" t="s">
        <v>8</v>
      </c>
      <c r="D26" s="90">
        <f>362462.92+10000</f>
        <v>372462.92</v>
      </c>
      <c r="E26" s="90">
        <v>241600</v>
      </c>
      <c r="F26" s="90">
        <v>241600</v>
      </c>
      <c r="H26" s="98"/>
      <c r="I26" s="98"/>
      <c r="J26" s="98"/>
      <c r="K26" s="98"/>
    </row>
    <row r="27" spans="1:11" ht="15.75">
      <c r="A27" s="19" t="s">
        <v>91</v>
      </c>
      <c r="B27" s="82" t="s">
        <v>205</v>
      </c>
      <c r="C27" s="87" t="s">
        <v>203</v>
      </c>
      <c r="D27" s="73">
        <v>36000</v>
      </c>
      <c r="E27" s="73">
        <v>36000</v>
      </c>
      <c r="F27" s="73">
        <v>36000</v>
      </c>
      <c r="H27" s="98"/>
      <c r="I27" s="98"/>
      <c r="J27" s="98"/>
      <c r="K27" s="98"/>
    </row>
    <row r="28" spans="1:6" ht="15.75">
      <c r="A28" s="19" t="s">
        <v>16</v>
      </c>
      <c r="B28" s="111" t="s">
        <v>201</v>
      </c>
      <c r="C28" s="91" t="s">
        <v>200</v>
      </c>
      <c r="D28" s="90">
        <v>36000</v>
      </c>
      <c r="E28" s="90">
        <f>36000</f>
        <v>36000</v>
      </c>
      <c r="F28" s="90">
        <v>36000</v>
      </c>
    </row>
    <row r="29" spans="1:6" ht="31.5">
      <c r="A29" s="19" t="s">
        <v>92</v>
      </c>
      <c r="B29" s="99" t="s">
        <v>206</v>
      </c>
      <c r="C29" s="87" t="s">
        <v>207</v>
      </c>
      <c r="D29" s="73">
        <f>D30</f>
        <v>6000</v>
      </c>
      <c r="E29" s="73">
        <v>0</v>
      </c>
      <c r="F29" s="73">
        <v>0</v>
      </c>
    </row>
    <row r="30" spans="1:6" ht="15.75">
      <c r="A30" s="19" t="s">
        <v>17</v>
      </c>
      <c r="B30" s="100" t="s">
        <v>246</v>
      </c>
      <c r="C30" s="91" t="s">
        <v>245</v>
      </c>
      <c r="D30" s="90">
        <v>6000</v>
      </c>
      <c r="E30" s="90">
        <v>0</v>
      </c>
      <c r="F30" s="90">
        <v>0</v>
      </c>
    </row>
    <row r="31" spans="1:6" ht="15.75">
      <c r="A31" s="19" t="s">
        <v>93</v>
      </c>
      <c r="B31" s="143" t="s">
        <v>40</v>
      </c>
      <c r="C31" s="144"/>
      <c r="D31" s="73">
        <f>D12+D18+D20+D22+D24+D28+D29</f>
        <v>7123528.690000001</v>
      </c>
      <c r="E31" s="73">
        <f>E12+E18+E20+E22+E24+E28+E29</f>
        <v>5787486</v>
      </c>
      <c r="F31" s="73">
        <f>F12+F18+F20+F22+F24+F28+F29</f>
        <v>5602194</v>
      </c>
    </row>
    <row r="32" spans="1:6" ht="31.5">
      <c r="A32" s="19" t="s">
        <v>94</v>
      </c>
      <c r="B32" s="17" t="s">
        <v>218</v>
      </c>
      <c r="C32" s="1"/>
      <c r="D32" s="90"/>
      <c r="E32" s="90">
        <v>143000</v>
      </c>
      <c r="F32" s="90">
        <v>282000</v>
      </c>
    </row>
    <row r="33" spans="1:6" ht="15.75">
      <c r="A33" s="140"/>
      <c r="B33" s="141"/>
      <c r="C33" s="20"/>
      <c r="D33" s="73">
        <f>D31+D32</f>
        <v>7123528.690000001</v>
      </c>
      <c r="E33" s="52">
        <f>E31+E32</f>
        <v>5930486</v>
      </c>
      <c r="F33" s="52">
        <f>F31+F32</f>
        <v>5884194</v>
      </c>
    </row>
  </sheetData>
  <sheetProtection/>
  <mergeCells count="8">
    <mergeCell ref="A33:B33"/>
    <mergeCell ref="A7:F7"/>
    <mergeCell ref="B31:C31"/>
    <mergeCell ref="E1:F1"/>
    <mergeCell ref="E2:F2"/>
    <mergeCell ref="E4:F4"/>
    <mergeCell ref="E3:F3"/>
    <mergeCell ref="E5:F5"/>
  </mergeCells>
  <printOptions horizontalCentered="1"/>
  <pageMargins left="0.7874015748031497" right="0.3937007874015748" top="0.3937007874015748" bottom="0.3937007874015748" header="0.3937007874015748" footer="0.3937007874015748"/>
  <pageSetup firstPageNumber="103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Normal="75" zoomScaleSheetLayoutView="100" workbookViewId="0" topLeftCell="A87">
      <selection activeCell="B117" sqref="B117"/>
    </sheetView>
  </sheetViews>
  <sheetFormatPr defaultColWidth="8.875" defaultRowHeight="12.75"/>
  <cols>
    <col min="1" max="1" width="5.00390625" style="23" customWidth="1"/>
    <col min="2" max="2" width="46.25390625" style="24" customWidth="1"/>
    <col min="3" max="3" width="9.00390625" style="25" customWidth="1"/>
    <col min="4" max="4" width="9.25390625" style="25" customWidth="1"/>
    <col min="5" max="5" width="12.25390625" style="26" customWidth="1"/>
    <col min="6" max="6" width="7.00390625" style="25" customWidth="1"/>
    <col min="7" max="7" width="15.00390625" style="30" customWidth="1"/>
    <col min="8" max="8" width="15.125" style="30" customWidth="1"/>
    <col min="9" max="9" width="13.00390625" style="30" customWidth="1"/>
    <col min="10" max="16384" width="8.875" style="4" customWidth="1"/>
  </cols>
  <sheetData>
    <row r="1" spans="8:9" ht="15.75">
      <c r="H1" s="145" t="s">
        <v>214</v>
      </c>
      <c r="I1" s="145"/>
    </row>
    <row r="2" spans="8:9" ht="15.75">
      <c r="H2" s="145" t="s">
        <v>265</v>
      </c>
      <c r="I2" s="145"/>
    </row>
    <row r="3" spans="8:9" ht="15.75">
      <c r="H3" s="145" t="s">
        <v>262</v>
      </c>
      <c r="I3" s="145"/>
    </row>
    <row r="4" spans="8:9" ht="15.75">
      <c r="H4" s="145" t="s">
        <v>261</v>
      </c>
      <c r="I4" s="145"/>
    </row>
    <row r="5" spans="8:9" ht="15.75">
      <c r="H5" s="145" t="s">
        <v>266</v>
      </c>
      <c r="I5" s="145"/>
    </row>
    <row r="7" spans="1:9" ht="18.75">
      <c r="A7" s="147" t="s">
        <v>250</v>
      </c>
      <c r="B7" s="147"/>
      <c r="C7" s="147"/>
      <c r="D7" s="147"/>
      <c r="E7" s="147"/>
      <c r="F7" s="147"/>
      <c r="G7" s="147"/>
      <c r="H7" s="147"/>
      <c r="I7" s="147"/>
    </row>
    <row r="8" spans="1:9" ht="18.75">
      <c r="A8" s="147" t="s">
        <v>255</v>
      </c>
      <c r="B8" s="147"/>
      <c r="C8" s="147"/>
      <c r="D8" s="147"/>
      <c r="E8" s="147"/>
      <c r="F8" s="147"/>
      <c r="G8" s="147"/>
      <c r="H8" s="147"/>
      <c r="I8" s="147"/>
    </row>
    <row r="9" spans="1:9" ht="15.75">
      <c r="A9" s="22"/>
      <c r="B9" s="21"/>
      <c r="C9" s="28"/>
      <c r="D9" s="28"/>
      <c r="E9" s="29"/>
      <c r="F9" s="28"/>
      <c r="G9" s="27"/>
      <c r="H9" s="27"/>
      <c r="I9" s="27"/>
    </row>
    <row r="10" ht="15.75">
      <c r="I10" s="30" t="s">
        <v>242</v>
      </c>
    </row>
    <row r="11" spans="1:9" ht="38.25">
      <c r="A11" s="31" t="s">
        <v>62</v>
      </c>
      <c r="B11" s="31" t="s">
        <v>45</v>
      </c>
      <c r="C11" s="32" t="s">
        <v>46</v>
      </c>
      <c r="D11" s="32" t="s">
        <v>47</v>
      </c>
      <c r="E11" s="32" t="s">
        <v>23</v>
      </c>
      <c r="F11" s="32" t="s">
        <v>24</v>
      </c>
      <c r="G11" s="42" t="s">
        <v>199</v>
      </c>
      <c r="H11" s="42" t="s">
        <v>248</v>
      </c>
      <c r="I11" s="42" t="s">
        <v>256</v>
      </c>
    </row>
    <row r="12" spans="1:9" ht="15.75">
      <c r="A12" s="34" t="s">
        <v>65</v>
      </c>
      <c r="B12" s="32" t="s">
        <v>66</v>
      </c>
      <c r="C12" s="34" t="s">
        <v>67</v>
      </c>
      <c r="D12" s="32" t="s">
        <v>68</v>
      </c>
      <c r="E12" s="34" t="s">
        <v>69</v>
      </c>
      <c r="F12" s="32" t="s">
        <v>70</v>
      </c>
      <c r="G12" s="34" t="s">
        <v>71</v>
      </c>
      <c r="H12" s="32" t="s">
        <v>75</v>
      </c>
      <c r="I12" s="34" t="s">
        <v>76</v>
      </c>
    </row>
    <row r="13" spans="1:9" ht="28.5">
      <c r="A13" s="32" t="s">
        <v>65</v>
      </c>
      <c r="B13" s="51" t="s">
        <v>141</v>
      </c>
      <c r="C13" s="48" t="s">
        <v>140</v>
      </c>
      <c r="D13" s="48"/>
      <c r="E13" s="49"/>
      <c r="F13" s="48"/>
      <c r="G13" s="50"/>
      <c r="H13" s="50"/>
      <c r="I13" s="50"/>
    </row>
    <row r="14" spans="1:9" ht="15.75">
      <c r="A14" s="32" t="s">
        <v>66</v>
      </c>
      <c r="B14" s="51" t="s">
        <v>49</v>
      </c>
      <c r="C14" s="54" t="s">
        <v>140</v>
      </c>
      <c r="D14" s="54" t="s">
        <v>73</v>
      </c>
      <c r="E14" s="49" t="s">
        <v>48</v>
      </c>
      <c r="F14" s="48" t="s">
        <v>48</v>
      </c>
      <c r="G14" s="50">
        <f>G15+G21+G31+G37+G43</f>
        <v>4896051.23</v>
      </c>
      <c r="H14" s="50">
        <f>H15+H21+H31+H37+H43</f>
        <v>4297517.71</v>
      </c>
      <c r="I14" s="50">
        <f>I15+I21+I31+I37+I43</f>
        <v>4092593.7099999995</v>
      </c>
    </row>
    <row r="15" spans="1:9" s="76" customFormat="1" ht="42.75">
      <c r="A15" s="32" t="s">
        <v>67</v>
      </c>
      <c r="B15" s="116" t="s">
        <v>41</v>
      </c>
      <c r="C15" s="72" t="s">
        <v>140</v>
      </c>
      <c r="D15" s="72" t="s">
        <v>74</v>
      </c>
      <c r="E15" s="72" t="s">
        <v>48</v>
      </c>
      <c r="F15" s="72" t="s">
        <v>48</v>
      </c>
      <c r="G15" s="117">
        <f>G16</f>
        <v>1085180.54</v>
      </c>
      <c r="H15" s="117">
        <f aca="true" t="shared" si="0" ref="H15:I19">H16</f>
        <v>1085180.54</v>
      </c>
      <c r="I15" s="117">
        <f t="shared" si="0"/>
        <v>1085180.54</v>
      </c>
    </row>
    <row r="16" spans="1:9" s="76" customFormat="1" ht="15.75">
      <c r="A16" s="32" t="s">
        <v>68</v>
      </c>
      <c r="B16" s="68" t="s">
        <v>219</v>
      </c>
      <c r="C16" s="65" t="s">
        <v>140</v>
      </c>
      <c r="D16" s="65" t="s">
        <v>74</v>
      </c>
      <c r="E16" s="65" t="s">
        <v>220</v>
      </c>
      <c r="F16" s="72"/>
      <c r="G16" s="118">
        <f>G17</f>
        <v>1085180.54</v>
      </c>
      <c r="H16" s="118">
        <f t="shared" si="0"/>
        <v>1085180.54</v>
      </c>
      <c r="I16" s="118">
        <f t="shared" si="0"/>
        <v>1085180.54</v>
      </c>
    </row>
    <row r="17" spans="1:9" s="66" customFormat="1" ht="15.75">
      <c r="A17" s="32" t="s">
        <v>69</v>
      </c>
      <c r="B17" s="68" t="s">
        <v>222</v>
      </c>
      <c r="C17" s="65" t="s">
        <v>140</v>
      </c>
      <c r="D17" s="65" t="s">
        <v>74</v>
      </c>
      <c r="E17" s="65" t="s">
        <v>158</v>
      </c>
      <c r="F17" s="65" t="s">
        <v>48</v>
      </c>
      <c r="G17" s="118">
        <f>G18</f>
        <v>1085180.54</v>
      </c>
      <c r="H17" s="118">
        <f t="shared" si="0"/>
        <v>1085180.54</v>
      </c>
      <c r="I17" s="118">
        <f t="shared" si="0"/>
        <v>1085180.54</v>
      </c>
    </row>
    <row r="18" spans="1:9" s="66" customFormat="1" ht="75">
      <c r="A18" s="32" t="s">
        <v>70</v>
      </c>
      <c r="B18" s="68" t="s">
        <v>221</v>
      </c>
      <c r="C18" s="65" t="s">
        <v>140</v>
      </c>
      <c r="D18" s="65" t="s">
        <v>74</v>
      </c>
      <c r="E18" s="65">
        <v>2200004600</v>
      </c>
      <c r="F18" s="65" t="s">
        <v>48</v>
      </c>
      <c r="G18" s="118">
        <f>G19</f>
        <v>1085180.54</v>
      </c>
      <c r="H18" s="118">
        <f t="shared" si="0"/>
        <v>1085180.54</v>
      </c>
      <c r="I18" s="118">
        <f t="shared" si="0"/>
        <v>1085180.54</v>
      </c>
    </row>
    <row r="19" spans="1:9" s="66" customFormat="1" ht="75">
      <c r="A19" s="32" t="s">
        <v>71</v>
      </c>
      <c r="B19" s="68" t="s">
        <v>50</v>
      </c>
      <c r="C19" s="65" t="s">
        <v>140</v>
      </c>
      <c r="D19" s="65" t="s">
        <v>74</v>
      </c>
      <c r="E19" s="65">
        <v>2200004600</v>
      </c>
      <c r="F19" s="65" t="s">
        <v>51</v>
      </c>
      <c r="G19" s="118">
        <f>G20</f>
        <v>1085180.54</v>
      </c>
      <c r="H19" s="118">
        <f t="shared" si="0"/>
        <v>1085180.54</v>
      </c>
      <c r="I19" s="118">
        <f t="shared" si="0"/>
        <v>1085180.54</v>
      </c>
    </row>
    <row r="20" spans="1:9" s="66" customFormat="1" ht="30">
      <c r="A20" s="32" t="s">
        <v>75</v>
      </c>
      <c r="B20" s="68" t="s">
        <v>52</v>
      </c>
      <c r="C20" s="65" t="s">
        <v>140</v>
      </c>
      <c r="D20" s="65" t="s">
        <v>74</v>
      </c>
      <c r="E20" s="65">
        <v>2200004600</v>
      </c>
      <c r="F20" s="65" t="s">
        <v>53</v>
      </c>
      <c r="G20" s="118">
        <v>1085180.54</v>
      </c>
      <c r="H20" s="118">
        <v>1085180.54</v>
      </c>
      <c r="I20" s="118">
        <v>1085180.54</v>
      </c>
    </row>
    <row r="21" spans="1:12" s="75" customFormat="1" ht="71.25">
      <c r="A21" s="32" t="s">
        <v>76</v>
      </c>
      <c r="B21" s="51" t="s">
        <v>42</v>
      </c>
      <c r="C21" s="54" t="s">
        <v>140</v>
      </c>
      <c r="D21" s="54" t="s">
        <v>59</v>
      </c>
      <c r="E21" s="54" t="s">
        <v>48</v>
      </c>
      <c r="F21" s="54" t="s">
        <v>48</v>
      </c>
      <c r="G21" s="50">
        <f>G23</f>
        <v>3671456.41</v>
      </c>
      <c r="H21" s="50">
        <f>H23</f>
        <v>3073410.8899999997</v>
      </c>
      <c r="I21" s="50">
        <f>I23</f>
        <v>2868486.8899999997</v>
      </c>
      <c r="J21" s="79"/>
      <c r="K21" s="79"/>
      <c r="L21" s="79"/>
    </row>
    <row r="22" spans="1:12" s="75" customFormat="1" ht="15.75">
      <c r="A22" s="32" t="s">
        <v>77</v>
      </c>
      <c r="B22" s="68" t="s">
        <v>219</v>
      </c>
      <c r="C22" s="48" t="s">
        <v>140</v>
      </c>
      <c r="D22" s="48" t="s">
        <v>59</v>
      </c>
      <c r="E22" s="65" t="s">
        <v>220</v>
      </c>
      <c r="F22" s="54"/>
      <c r="G22" s="63">
        <f aca="true" t="shared" si="1" ref="G22:I23">G23</f>
        <v>3671456.41</v>
      </c>
      <c r="H22" s="63">
        <f t="shared" si="1"/>
        <v>3073410.8899999997</v>
      </c>
      <c r="I22" s="63">
        <f t="shared" si="1"/>
        <v>2868486.8899999997</v>
      </c>
      <c r="J22" s="79"/>
      <c r="K22" s="79"/>
      <c r="L22" s="79"/>
    </row>
    <row r="23" spans="1:12" ht="15.75">
      <c r="A23" s="32" t="s">
        <v>78</v>
      </c>
      <c r="B23" s="68" t="s">
        <v>222</v>
      </c>
      <c r="C23" s="48" t="s">
        <v>140</v>
      </c>
      <c r="D23" s="48" t="s">
        <v>59</v>
      </c>
      <c r="E23" s="48">
        <v>2200000000</v>
      </c>
      <c r="F23" s="48" t="s">
        <v>48</v>
      </c>
      <c r="G23" s="63">
        <f t="shared" si="1"/>
        <v>3671456.41</v>
      </c>
      <c r="H23" s="63">
        <f t="shared" si="1"/>
        <v>3073410.8899999997</v>
      </c>
      <c r="I23" s="63">
        <f t="shared" si="1"/>
        <v>2868486.8899999997</v>
      </c>
      <c r="J23" s="77"/>
      <c r="K23" s="77"/>
      <c r="L23" s="77"/>
    </row>
    <row r="24" spans="1:9" ht="75">
      <c r="A24" s="32" t="s">
        <v>79</v>
      </c>
      <c r="B24" s="68" t="s">
        <v>221</v>
      </c>
      <c r="C24" s="48" t="s">
        <v>140</v>
      </c>
      <c r="D24" s="48" t="s">
        <v>59</v>
      </c>
      <c r="E24" s="48">
        <v>2200004600</v>
      </c>
      <c r="F24" s="48" t="s">
        <v>48</v>
      </c>
      <c r="G24" s="63">
        <f>G25+G27+G29</f>
        <v>3671456.41</v>
      </c>
      <c r="H24" s="63">
        <f>H25+H27+H30</f>
        <v>3073410.8899999997</v>
      </c>
      <c r="I24" s="63">
        <f>I25+I27+I30</f>
        <v>2868486.8899999997</v>
      </c>
    </row>
    <row r="25" spans="1:9" ht="75">
      <c r="A25" s="32" t="s">
        <v>35</v>
      </c>
      <c r="B25" s="53" t="s">
        <v>50</v>
      </c>
      <c r="C25" s="48" t="s">
        <v>140</v>
      </c>
      <c r="D25" s="48" t="s">
        <v>59</v>
      </c>
      <c r="E25" s="48">
        <v>2200004600</v>
      </c>
      <c r="F25" s="48" t="s">
        <v>51</v>
      </c>
      <c r="G25" s="63">
        <f>G26</f>
        <v>2927013.25</v>
      </c>
      <c r="H25" s="63">
        <f>H26</f>
        <v>2761976.51</v>
      </c>
      <c r="I25" s="63">
        <f>I26</f>
        <v>2766409.51</v>
      </c>
    </row>
    <row r="26" spans="1:9" ht="30">
      <c r="A26" s="32" t="s">
        <v>89</v>
      </c>
      <c r="B26" s="53" t="s">
        <v>52</v>
      </c>
      <c r="C26" s="48" t="s">
        <v>140</v>
      </c>
      <c r="D26" s="48" t="s">
        <v>59</v>
      </c>
      <c r="E26" s="48">
        <v>2200004600</v>
      </c>
      <c r="F26" s="48" t="s">
        <v>53</v>
      </c>
      <c r="G26" s="63">
        <v>2927013.25</v>
      </c>
      <c r="H26" s="63">
        <f>2927013.25-165036.74</f>
        <v>2761976.51</v>
      </c>
      <c r="I26" s="63">
        <f>2927013.25-160603.74</f>
        <v>2766409.51</v>
      </c>
    </row>
    <row r="27" spans="1:9" ht="30">
      <c r="A27" s="32" t="s">
        <v>90</v>
      </c>
      <c r="B27" s="53" t="s">
        <v>243</v>
      </c>
      <c r="C27" s="48" t="s">
        <v>140</v>
      </c>
      <c r="D27" s="48" t="s">
        <v>59</v>
      </c>
      <c r="E27" s="48">
        <v>2200004600</v>
      </c>
      <c r="F27" s="48" t="s">
        <v>54</v>
      </c>
      <c r="G27" s="63">
        <f>G28</f>
        <v>743870.16</v>
      </c>
      <c r="H27" s="63">
        <f>H28</f>
        <v>310861.38</v>
      </c>
      <c r="I27" s="63">
        <f>I28</f>
        <v>101504.38</v>
      </c>
    </row>
    <row r="28" spans="1:9" ht="45">
      <c r="A28" s="32" t="s">
        <v>91</v>
      </c>
      <c r="B28" s="53" t="s">
        <v>55</v>
      </c>
      <c r="C28" s="48" t="s">
        <v>140</v>
      </c>
      <c r="D28" s="48" t="s">
        <v>59</v>
      </c>
      <c r="E28" s="48">
        <v>2200004600</v>
      </c>
      <c r="F28" s="48" t="s">
        <v>56</v>
      </c>
      <c r="G28" s="63">
        <v>743870.16</v>
      </c>
      <c r="H28" s="63">
        <v>310861.38</v>
      </c>
      <c r="I28" s="63">
        <v>101504.38</v>
      </c>
    </row>
    <row r="29" spans="1:9" ht="15.75">
      <c r="A29" s="32" t="s">
        <v>16</v>
      </c>
      <c r="B29" s="53" t="s">
        <v>57</v>
      </c>
      <c r="C29" s="48" t="s">
        <v>140</v>
      </c>
      <c r="D29" s="48" t="s">
        <v>59</v>
      </c>
      <c r="E29" s="48">
        <v>2200004600</v>
      </c>
      <c r="F29" s="48" t="s">
        <v>58</v>
      </c>
      <c r="G29" s="63">
        <f>G30</f>
        <v>573</v>
      </c>
      <c r="H29" s="63">
        <f>H30</f>
        <v>573</v>
      </c>
      <c r="I29" s="63">
        <f>I30</f>
        <v>573</v>
      </c>
    </row>
    <row r="30" spans="1:9" ht="15.75">
      <c r="A30" s="32" t="s">
        <v>92</v>
      </c>
      <c r="B30" s="53" t="s">
        <v>161</v>
      </c>
      <c r="C30" s="48" t="s">
        <v>140</v>
      </c>
      <c r="D30" s="48" t="s">
        <v>59</v>
      </c>
      <c r="E30" s="48" t="s">
        <v>139</v>
      </c>
      <c r="F30" s="48" t="s">
        <v>160</v>
      </c>
      <c r="G30" s="63">
        <v>573</v>
      </c>
      <c r="H30" s="63">
        <v>573</v>
      </c>
      <c r="I30" s="63">
        <v>573</v>
      </c>
    </row>
    <row r="31" spans="1:9" s="75" customFormat="1" ht="42" customHeight="1">
      <c r="A31" s="32" t="s">
        <v>17</v>
      </c>
      <c r="B31" s="92" t="s">
        <v>2</v>
      </c>
      <c r="C31" s="54" t="s">
        <v>140</v>
      </c>
      <c r="D31" s="54" t="s">
        <v>80</v>
      </c>
      <c r="E31" s="54"/>
      <c r="F31" s="54"/>
      <c r="G31" s="50">
        <f>G33</f>
        <v>112709</v>
      </c>
      <c r="H31" s="50">
        <f>H33</f>
        <v>112709</v>
      </c>
      <c r="I31" s="50">
        <f>I33</f>
        <v>112709</v>
      </c>
    </row>
    <row r="32" spans="1:9" s="75" customFormat="1" ht="15.75">
      <c r="A32" s="32" t="s">
        <v>93</v>
      </c>
      <c r="B32" s="68" t="s">
        <v>219</v>
      </c>
      <c r="C32" s="48" t="s">
        <v>140</v>
      </c>
      <c r="D32" s="48" t="s">
        <v>80</v>
      </c>
      <c r="E32" s="65" t="s">
        <v>220</v>
      </c>
      <c r="F32" s="54"/>
      <c r="G32" s="63">
        <f aca="true" t="shared" si="2" ref="G32:I35">G33</f>
        <v>112709</v>
      </c>
      <c r="H32" s="63">
        <f t="shared" si="2"/>
        <v>112709</v>
      </c>
      <c r="I32" s="63">
        <f t="shared" si="2"/>
        <v>112709</v>
      </c>
    </row>
    <row r="33" spans="1:9" ht="15.75">
      <c r="A33" s="32" t="s">
        <v>94</v>
      </c>
      <c r="B33" s="68" t="s">
        <v>222</v>
      </c>
      <c r="C33" s="48" t="s">
        <v>140</v>
      </c>
      <c r="D33" s="48" t="s">
        <v>80</v>
      </c>
      <c r="E33" s="48">
        <v>2200000000</v>
      </c>
      <c r="F33" s="48"/>
      <c r="G33" s="63">
        <f t="shared" si="2"/>
        <v>112709</v>
      </c>
      <c r="H33" s="63">
        <f t="shared" si="2"/>
        <v>112709</v>
      </c>
      <c r="I33" s="63">
        <f t="shared" si="2"/>
        <v>112709</v>
      </c>
    </row>
    <row r="34" spans="1:9" ht="75">
      <c r="A34" s="32" t="s">
        <v>18</v>
      </c>
      <c r="B34" s="68" t="s">
        <v>221</v>
      </c>
      <c r="C34" s="48" t="s">
        <v>140</v>
      </c>
      <c r="D34" s="48" t="s">
        <v>80</v>
      </c>
      <c r="E34" s="48">
        <v>2200004600</v>
      </c>
      <c r="F34" s="48"/>
      <c r="G34" s="63">
        <f t="shared" si="2"/>
        <v>112709</v>
      </c>
      <c r="H34" s="63">
        <f t="shared" si="2"/>
        <v>112709</v>
      </c>
      <c r="I34" s="63">
        <f t="shared" si="2"/>
        <v>112709</v>
      </c>
    </row>
    <row r="35" spans="1:9" ht="15.75">
      <c r="A35" s="32" t="s">
        <v>95</v>
      </c>
      <c r="B35" s="53" t="s">
        <v>3</v>
      </c>
      <c r="C35" s="48" t="s">
        <v>140</v>
      </c>
      <c r="D35" s="48" t="s">
        <v>80</v>
      </c>
      <c r="E35" s="48">
        <v>2200004600</v>
      </c>
      <c r="F35" s="48" t="s">
        <v>4</v>
      </c>
      <c r="G35" s="63">
        <f t="shared" si="2"/>
        <v>112709</v>
      </c>
      <c r="H35" s="63">
        <f t="shared" si="2"/>
        <v>112709</v>
      </c>
      <c r="I35" s="63">
        <f t="shared" si="2"/>
        <v>112709</v>
      </c>
    </row>
    <row r="36" spans="1:9" ht="15.75">
      <c r="A36" s="32" t="s">
        <v>19</v>
      </c>
      <c r="B36" s="53" t="s">
        <v>223</v>
      </c>
      <c r="C36" s="48" t="s">
        <v>140</v>
      </c>
      <c r="D36" s="48" t="s">
        <v>80</v>
      </c>
      <c r="E36" s="48">
        <v>2200004600</v>
      </c>
      <c r="F36" s="48" t="s">
        <v>13</v>
      </c>
      <c r="G36" s="63">
        <v>112709</v>
      </c>
      <c r="H36" s="63">
        <v>112709</v>
      </c>
      <c r="I36" s="63">
        <v>112709</v>
      </c>
    </row>
    <row r="37" spans="1:9" ht="15.75">
      <c r="A37" s="32" t="s">
        <v>96</v>
      </c>
      <c r="B37" s="51" t="s">
        <v>44</v>
      </c>
      <c r="C37" s="54" t="s">
        <v>140</v>
      </c>
      <c r="D37" s="54" t="s">
        <v>27</v>
      </c>
      <c r="E37" s="54"/>
      <c r="F37" s="54"/>
      <c r="G37" s="50">
        <f>G38</f>
        <v>1000</v>
      </c>
      <c r="H37" s="50">
        <f>H38</f>
        <v>1000</v>
      </c>
      <c r="I37" s="50">
        <f>I38</f>
        <v>1000</v>
      </c>
    </row>
    <row r="38" spans="1:9" ht="15.75">
      <c r="A38" s="32" t="s">
        <v>97</v>
      </c>
      <c r="B38" s="68" t="s">
        <v>219</v>
      </c>
      <c r="C38" s="48" t="s">
        <v>140</v>
      </c>
      <c r="D38" s="48" t="s">
        <v>27</v>
      </c>
      <c r="E38" s="65" t="s">
        <v>220</v>
      </c>
      <c r="F38" s="54"/>
      <c r="G38" s="63">
        <f>G40</f>
        <v>1000</v>
      </c>
      <c r="H38" s="63">
        <f>H40</f>
        <v>1000</v>
      </c>
      <c r="I38" s="63">
        <f>I40</f>
        <v>1000</v>
      </c>
    </row>
    <row r="39" spans="1:9" ht="15.75">
      <c r="A39" s="32" t="s">
        <v>20</v>
      </c>
      <c r="B39" s="68" t="s">
        <v>222</v>
      </c>
      <c r="C39" s="48" t="s">
        <v>140</v>
      </c>
      <c r="D39" s="48" t="s">
        <v>27</v>
      </c>
      <c r="E39" s="48">
        <v>2200000000</v>
      </c>
      <c r="F39" s="54"/>
      <c r="G39" s="63">
        <f>G40</f>
        <v>1000</v>
      </c>
      <c r="H39" s="63">
        <f aca="true" t="shared" si="3" ref="H39:I41">H40</f>
        <v>1000</v>
      </c>
      <c r="I39" s="63">
        <f t="shared" si="3"/>
        <v>1000</v>
      </c>
    </row>
    <row r="40" spans="1:9" ht="60">
      <c r="A40" s="32" t="s">
        <v>21</v>
      </c>
      <c r="B40" s="53" t="s">
        <v>224</v>
      </c>
      <c r="C40" s="48" t="s">
        <v>140</v>
      </c>
      <c r="D40" s="48" t="s">
        <v>27</v>
      </c>
      <c r="E40" s="65" t="s">
        <v>131</v>
      </c>
      <c r="F40" s="48"/>
      <c r="G40" s="63">
        <f>G41</f>
        <v>1000</v>
      </c>
      <c r="H40" s="63">
        <f t="shared" si="3"/>
        <v>1000</v>
      </c>
      <c r="I40" s="63">
        <f t="shared" si="3"/>
        <v>1000</v>
      </c>
    </row>
    <row r="41" spans="1:9" ht="15.75">
      <c r="A41" s="32" t="s">
        <v>98</v>
      </c>
      <c r="B41" s="94" t="s">
        <v>57</v>
      </c>
      <c r="C41" s="48" t="s">
        <v>140</v>
      </c>
      <c r="D41" s="48" t="s">
        <v>27</v>
      </c>
      <c r="E41" s="65" t="s">
        <v>131</v>
      </c>
      <c r="F41" s="48" t="s">
        <v>58</v>
      </c>
      <c r="G41" s="63">
        <f>G42</f>
        <v>1000</v>
      </c>
      <c r="H41" s="63">
        <f t="shared" si="3"/>
        <v>1000</v>
      </c>
      <c r="I41" s="63">
        <f t="shared" si="3"/>
        <v>1000</v>
      </c>
    </row>
    <row r="42" spans="1:9" ht="15.75">
      <c r="A42" s="32" t="s">
        <v>99</v>
      </c>
      <c r="B42" s="95" t="s">
        <v>0</v>
      </c>
      <c r="C42" s="48" t="s">
        <v>140</v>
      </c>
      <c r="D42" s="48" t="s">
        <v>27</v>
      </c>
      <c r="E42" s="65" t="s">
        <v>131</v>
      </c>
      <c r="F42" s="48" t="s">
        <v>12</v>
      </c>
      <c r="G42" s="63">
        <v>1000</v>
      </c>
      <c r="H42" s="63">
        <v>1000</v>
      </c>
      <c r="I42" s="63">
        <v>1000</v>
      </c>
    </row>
    <row r="43" spans="1:9" s="75" customFormat="1" ht="15.75">
      <c r="A43" s="32" t="s">
        <v>100</v>
      </c>
      <c r="B43" s="119" t="s">
        <v>25</v>
      </c>
      <c r="C43" s="54" t="s">
        <v>140</v>
      </c>
      <c r="D43" s="54" t="s">
        <v>28</v>
      </c>
      <c r="E43" s="72"/>
      <c r="F43" s="54"/>
      <c r="G43" s="50">
        <f>G46+G49</f>
        <v>25705.28</v>
      </c>
      <c r="H43" s="50">
        <f>H46+H49</f>
        <v>25217.28</v>
      </c>
      <c r="I43" s="50">
        <f>I46+I49</f>
        <v>25217.28</v>
      </c>
    </row>
    <row r="44" spans="1:9" s="75" customFormat="1" ht="15.75">
      <c r="A44" s="32" t="s">
        <v>101</v>
      </c>
      <c r="B44" s="68" t="s">
        <v>219</v>
      </c>
      <c r="C44" s="48" t="s">
        <v>140</v>
      </c>
      <c r="D44" s="48" t="s">
        <v>28</v>
      </c>
      <c r="E44" s="65" t="s">
        <v>220</v>
      </c>
      <c r="F44" s="54"/>
      <c r="G44" s="63">
        <f>G45</f>
        <v>4088</v>
      </c>
      <c r="H44" s="63">
        <f aca="true" t="shared" si="4" ref="H44:I47">H45</f>
        <v>3600</v>
      </c>
      <c r="I44" s="63">
        <f t="shared" si="4"/>
        <v>3600</v>
      </c>
    </row>
    <row r="45" spans="1:9" s="75" customFormat="1" ht="15.75">
      <c r="A45" s="32" t="s">
        <v>102</v>
      </c>
      <c r="B45" s="68" t="s">
        <v>222</v>
      </c>
      <c r="C45" s="48" t="s">
        <v>140</v>
      </c>
      <c r="D45" s="48" t="s">
        <v>28</v>
      </c>
      <c r="E45" s="48">
        <v>2200000000</v>
      </c>
      <c r="F45" s="54"/>
      <c r="G45" s="63">
        <f>G46</f>
        <v>4088</v>
      </c>
      <c r="H45" s="63">
        <f t="shared" si="4"/>
        <v>3600</v>
      </c>
      <c r="I45" s="63">
        <f t="shared" si="4"/>
        <v>3600</v>
      </c>
    </row>
    <row r="46" spans="1:9" ht="75">
      <c r="A46" s="32" t="s">
        <v>22</v>
      </c>
      <c r="B46" s="120" t="s">
        <v>225</v>
      </c>
      <c r="C46" s="48" t="s">
        <v>140</v>
      </c>
      <c r="D46" s="48" t="s">
        <v>28</v>
      </c>
      <c r="E46" s="48" t="s">
        <v>132</v>
      </c>
      <c r="F46" s="48"/>
      <c r="G46" s="63">
        <f>G47</f>
        <v>4088</v>
      </c>
      <c r="H46" s="63">
        <f t="shared" si="4"/>
        <v>3600</v>
      </c>
      <c r="I46" s="63">
        <f t="shared" si="4"/>
        <v>3600</v>
      </c>
    </row>
    <row r="47" spans="1:9" ht="30">
      <c r="A47" s="32" t="s">
        <v>156</v>
      </c>
      <c r="B47" s="53" t="s">
        <v>243</v>
      </c>
      <c r="C47" s="48" t="s">
        <v>140</v>
      </c>
      <c r="D47" s="48" t="s">
        <v>28</v>
      </c>
      <c r="E47" s="48" t="s">
        <v>132</v>
      </c>
      <c r="F47" s="48" t="s">
        <v>54</v>
      </c>
      <c r="G47" s="63">
        <f>G48</f>
        <v>4088</v>
      </c>
      <c r="H47" s="63">
        <f t="shared" si="4"/>
        <v>3600</v>
      </c>
      <c r="I47" s="63">
        <f t="shared" si="4"/>
        <v>3600</v>
      </c>
    </row>
    <row r="48" spans="1:9" ht="45">
      <c r="A48" s="32" t="s">
        <v>103</v>
      </c>
      <c r="B48" s="53" t="s">
        <v>55</v>
      </c>
      <c r="C48" s="48" t="s">
        <v>140</v>
      </c>
      <c r="D48" s="48" t="s">
        <v>28</v>
      </c>
      <c r="E48" s="48" t="s">
        <v>132</v>
      </c>
      <c r="F48" s="48" t="s">
        <v>56</v>
      </c>
      <c r="G48" s="63">
        <v>4088</v>
      </c>
      <c r="H48" s="63">
        <v>3600</v>
      </c>
      <c r="I48" s="63">
        <v>3600</v>
      </c>
    </row>
    <row r="49" spans="1:9" ht="15.75">
      <c r="A49" s="32" t="s">
        <v>36</v>
      </c>
      <c r="B49" s="53" t="s">
        <v>180</v>
      </c>
      <c r="C49" s="48" t="s">
        <v>140</v>
      </c>
      <c r="D49" s="48" t="s">
        <v>28</v>
      </c>
      <c r="E49" s="48" t="s">
        <v>176</v>
      </c>
      <c r="F49" s="48"/>
      <c r="G49" s="63">
        <f aca="true" t="shared" si="5" ref="G49:I50">G50</f>
        <v>21617.28</v>
      </c>
      <c r="H49" s="63">
        <f t="shared" si="5"/>
        <v>21617.28</v>
      </c>
      <c r="I49" s="63">
        <f t="shared" si="5"/>
        <v>21617.28</v>
      </c>
    </row>
    <row r="50" spans="1:9" ht="30">
      <c r="A50" s="32" t="s">
        <v>104</v>
      </c>
      <c r="B50" s="53" t="s">
        <v>243</v>
      </c>
      <c r="C50" s="48" t="s">
        <v>140</v>
      </c>
      <c r="D50" s="48" t="s">
        <v>28</v>
      </c>
      <c r="E50" s="48" t="s">
        <v>176</v>
      </c>
      <c r="F50" s="48" t="s">
        <v>54</v>
      </c>
      <c r="G50" s="63">
        <f t="shared" si="5"/>
        <v>21617.28</v>
      </c>
      <c r="H50" s="63">
        <f t="shared" si="5"/>
        <v>21617.28</v>
      </c>
      <c r="I50" s="63">
        <f t="shared" si="5"/>
        <v>21617.28</v>
      </c>
    </row>
    <row r="51" spans="1:9" ht="45">
      <c r="A51" s="32" t="s">
        <v>105</v>
      </c>
      <c r="B51" s="53" t="s">
        <v>55</v>
      </c>
      <c r="C51" s="48" t="s">
        <v>140</v>
      </c>
      <c r="D51" s="48" t="s">
        <v>28</v>
      </c>
      <c r="E51" s="48" t="s">
        <v>176</v>
      </c>
      <c r="F51" s="48" t="s">
        <v>56</v>
      </c>
      <c r="G51" s="63">
        <v>21617.28</v>
      </c>
      <c r="H51" s="63">
        <v>21617.28</v>
      </c>
      <c r="I51" s="63">
        <v>21617.28</v>
      </c>
    </row>
    <row r="52" spans="1:9" ht="15.75">
      <c r="A52" s="32" t="s">
        <v>31</v>
      </c>
      <c r="B52" s="51" t="s">
        <v>230</v>
      </c>
      <c r="C52" s="54" t="s">
        <v>140</v>
      </c>
      <c r="D52" s="54" t="s">
        <v>29</v>
      </c>
      <c r="E52" s="48"/>
      <c r="F52" s="48"/>
      <c r="G52" s="50">
        <f aca="true" t="shared" si="6" ref="G52:I55">G53</f>
        <v>155033</v>
      </c>
      <c r="H52" s="50">
        <f t="shared" si="6"/>
        <v>172382</v>
      </c>
      <c r="I52" s="50">
        <f t="shared" si="6"/>
        <v>190027</v>
      </c>
    </row>
    <row r="53" spans="1:9" ht="28.5">
      <c r="A53" s="32" t="s">
        <v>106</v>
      </c>
      <c r="B53" s="51" t="s">
        <v>5</v>
      </c>
      <c r="C53" s="54" t="s">
        <v>140</v>
      </c>
      <c r="D53" s="54" t="s">
        <v>30</v>
      </c>
      <c r="E53" s="54"/>
      <c r="F53" s="54"/>
      <c r="G53" s="50">
        <f t="shared" si="6"/>
        <v>155033</v>
      </c>
      <c r="H53" s="50">
        <f t="shared" si="6"/>
        <v>172382</v>
      </c>
      <c r="I53" s="50">
        <f t="shared" si="6"/>
        <v>190027</v>
      </c>
    </row>
    <row r="54" spans="1:9" ht="15.75">
      <c r="A54" s="32" t="s">
        <v>37</v>
      </c>
      <c r="B54" s="68" t="s">
        <v>219</v>
      </c>
      <c r="C54" s="48" t="s">
        <v>140</v>
      </c>
      <c r="D54" s="48" t="s">
        <v>30</v>
      </c>
      <c r="E54" s="65" t="s">
        <v>220</v>
      </c>
      <c r="F54" s="48"/>
      <c r="G54" s="63">
        <f t="shared" si="6"/>
        <v>155033</v>
      </c>
      <c r="H54" s="63">
        <f t="shared" si="6"/>
        <v>172382</v>
      </c>
      <c r="I54" s="63">
        <f t="shared" si="6"/>
        <v>190027</v>
      </c>
    </row>
    <row r="55" spans="1:9" ht="15.75">
      <c r="A55" s="32" t="s">
        <v>38</v>
      </c>
      <c r="B55" s="68" t="s">
        <v>222</v>
      </c>
      <c r="C55" s="48" t="s">
        <v>140</v>
      </c>
      <c r="D55" s="48" t="s">
        <v>30</v>
      </c>
      <c r="E55" s="48">
        <v>2200000000</v>
      </c>
      <c r="F55" s="48"/>
      <c r="G55" s="63">
        <f t="shared" si="6"/>
        <v>155033</v>
      </c>
      <c r="H55" s="63">
        <f t="shared" si="6"/>
        <v>172382</v>
      </c>
      <c r="I55" s="63">
        <f t="shared" si="6"/>
        <v>190027</v>
      </c>
    </row>
    <row r="56" spans="1:9" ht="54" customHeight="1">
      <c r="A56" s="32" t="s">
        <v>107</v>
      </c>
      <c r="B56" s="53" t="s">
        <v>226</v>
      </c>
      <c r="C56" s="48" t="s">
        <v>140</v>
      </c>
      <c r="D56" s="48" t="s">
        <v>30</v>
      </c>
      <c r="E56" s="48">
        <v>2200051180</v>
      </c>
      <c r="F56" s="48"/>
      <c r="G56" s="63">
        <f>G57+G59</f>
        <v>155033</v>
      </c>
      <c r="H56" s="63">
        <f>H57+H59</f>
        <v>172382</v>
      </c>
      <c r="I56" s="63">
        <f>I57+I59</f>
        <v>190027</v>
      </c>
    </row>
    <row r="57" spans="1:9" ht="73.5" customHeight="1">
      <c r="A57" s="32" t="s">
        <v>108</v>
      </c>
      <c r="B57" s="53" t="s">
        <v>50</v>
      </c>
      <c r="C57" s="48" t="s">
        <v>140</v>
      </c>
      <c r="D57" s="48" t="s">
        <v>30</v>
      </c>
      <c r="E57" s="48">
        <v>2200051180</v>
      </c>
      <c r="F57" s="48" t="s">
        <v>51</v>
      </c>
      <c r="G57" s="63">
        <f>G58</f>
        <v>119979.3</v>
      </c>
      <c r="H57" s="63">
        <f>H58</f>
        <v>119979.3</v>
      </c>
      <c r="I57" s="63">
        <f>I58</f>
        <v>119979.3</v>
      </c>
    </row>
    <row r="58" spans="1:9" ht="30">
      <c r="A58" s="32" t="s">
        <v>109</v>
      </c>
      <c r="B58" s="53" t="s">
        <v>52</v>
      </c>
      <c r="C58" s="48" t="s">
        <v>140</v>
      </c>
      <c r="D58" s="48" t="s">
        <v>30</v>
      </c>
      <c r="E58" s="48">
        <v>2200051180</v>
      </c>
      <c r="F58" s="48" t="s">
        <v>53</v>
      </c>
      <c r="G58" s="63">
        <v>119979.3</v>
      </c>
      <c r="H58" s="63">
        <v>119979.3</v>
      </c>
      <c r="I58" s="63">
        <v>119979.3</v>
      </c>
    </row>
    <row r="59" spans="1:9" ht="30">
      <c r="A59" s="32" t="s">
        <v>39</v>
      </c>
      <c r="B59" s="53" t="s">
        <v>243</v>
      </c>
      <c r="C59" s="48" t="s">
        <v>140</v>
      </c>
      <c r="D59" s="48" t="s">
        <v>30</v>
      </c>
      <c r="E59" s="48">
        <v>2200051180</v>
      </c>
      <c r="F59" s="48" t="s">
        <v>54</v>
      </c>
      <c r="G59" s="63">
        <f>G60</f>
        <v>35053.7</v>
      </c>
      <c r="H59" s="63">
        <f>H60</f>
        <v>52402.7</v>
      </c>
      <c r="I59" s="63">
        <f>I60</f>
        <v>70047.7</v>
      </c>
    </row>
    <row r="60" spans="1:9" ht="45">
      <c r="A60" s="32" t="s">
        <v>110</v>
      </c>
      <c r="B60" s="53" t="s">
        <v>55</v>
      </c>
      <c r="C60" s="48" t="s">
        <v>140</v>
      </c>
      <c r="D60" s="48" t="s">
        <v>30</v>
      </c>
      <c r="E60" s="48">
        <v>2200051180</v>
      </c>
      <c r="F60" s="48" t="s">
        <v>56</v>
      </c>
      <c r="G60" s="63">
        <f>13869.7+21184</f>
        <v>35053.7</v>
      </c>
      <c r="H60" s="63">
        <f>19211.7+33191</f>
        <v>52402.7</v>
      </c>
      <c r="I60" s="63">
        <v>70047.7</v>
      </c>
    </row>
    <row r="61" spans="1:9" ht="48.75" customHeight="1">
      <c r="A61" s="32" t="s">
        <v>111</v>
      </c>
      <c r="B61" s="51" t="s">
        <v>231</v>
      </c>
      <c r="C61" s="54" t="s">
        <v>140</v>
      </c>
      <c r="D61" s="54" t="s">
        <v>32</v>
      </c>
      <c r="E61" s="49"/>
      <c r="F61" s="48"/>
      <c r="G61" s="50">
        <f aca="true" t="shared" si="7" ref="G61:I64">G62</f>
        <v>716471.03</v>
      </c>
      <c r="H61" s="50">
        <f t="shared" si="7"/>
        <v>623349.29</v>
      </c>
      <c r="I61" s="50">
        <f t="shared" si="7"/>
        <v>623349.29</v>
      </c>
    </row>
    <row r="62" spans="1:9" ht="59.25" customHeight="1">
      <c r="A62" s="32" t="s">
        <v>112</v>
      </c>
      <c r="B62" s="51" t="s">
        <v>217</v>
      </c>
      <c r="C62" s="54" t="s">
        <v>140</v>
      </c>
      <c r="D62" s="54" t="s">
        <v>87</v>
      </c>
      <c r="E62" s="108"/>
      <c r="F62" s="54"/>
      <c r="G62" s="50">
        <f t="shared" si="7"/>
        <v>716471.03</v>
      </c>
      <c r="H62" s="50">
        <f t="shared" si="7"/>
        <v>623349.29</v>
      </c>
      <c r="I62" s="50">
        <f t="shared" si="7"/>
        <v>623349.29</v>
      </c>
    </row>
    <row r="63" spans="1:9" ht="45">
      <c r="A63" s="32" t="s">
        <v>113</v>
      </c>
      <c r="B63" s="64" t="s">
        <v>227</v>
      </c>
      <c r="C63" s="48" t="s">
        <v>140</v>
      </c>
      <c r="D63" s="48" t="s">
        <v>87</v>
      </c>
      <c r="E63" s="48" t="s">
        <v>133</v>
      </c>
      <c r="F63" s="48"/>
      <c r="G63" s="63">
        <f>G64</f>
        <v>716471.03</v>
      </c>
      <c r="H63" s="63">
        <f t="shared" si="7"/>
        <v>623349.29</v>
      </c>
      <c r="I63" s="63">
        <f t="shared" si="7"/>
        <v>623349.29</v>
      </c>
    </row>
    <row r="64" spans="1:9" ht="75">
      <c r="A64" s="32" t="s">
        <v>114</v>
      </c>
      <c r="B64" s="64" t="s">
        <v>154</v>
      </c>
      <c r="C64" s="48" t="s">
        <v>140</v>
      </c>
      <c r="D64" s="48" t="s">
        <v>87</v>
      </c>
      <c r="E64" s="48" t="s">
        <v>134</v>
      </c>
      <c r="F64" s="48"/>
      <c r="G64" s="63">
        <f>G65</f>
        <v>716471.03</v>
      </c>
      <c r="H64" s="63">
        <f t="shared" si="7"/>
        <v>623349.29</v>
      </c>
      <c r="I64" s="63">
        <f t="shared" si="7"/>
        <v>623349.29</v>
      </c>
    </row>
    <row r="65" spans="1:9" ht="30">
      <c r="A65" s="32" t="s">
        <v>115</v>
      </c>
      <c r="B65" s="121" t="s">
        <v>238</v>
      </c>
      <c r="C65" s="48" t="s">
        <v>140</v>
      </c>
      <c r="D65" s="48" t="s">
        <v>87</v>
      </c>
      <c r="E65" s="48" t="s">
        <v>173</v>
      </c>
      <c r="F65" s="48"/>
      <c r="G65" s="63">
        <f>G66+G68+G70</f>
        <v>716471.03</v>
      </c>
      <c r="H65" s="63">
        <f>H66+H68+H70</f>
        <v>623349.29</v>
      </c>
      <c r="I65" s="63">
        <f>I66+I68+I70</f>
        <v>623349.29</v>
      </c>
    </row>
    <row r="66" spans="1:9" ht="70.5" customHeight="1">
      <c r="A66" s="32" t="s">
        <v>116</v>
      </c>
      <c r="B66" s="53" t="s">
        <v>88</v>
      </c>
      <c r="C66" s="48" t="s">
        <v>140</v>
      </c>
      <c r="D66" s="48" t="s">
        <v>87</v>
      </c>
      <c r="E66" s="48" t="s">
        <v>173</v>
      </c>
      <c r="F66" s="48" t="s">
        <v>51</v>
      </c>
      <c r="G66" s="63">
        <f>G67</f>
        <v>548149.29</v>
      </c>
      <c r="H66" s="63">
        <f>H67</f>
        <v>485222.03</v>
      </c>
      <c r="I66" s="63">
        <f>I67</f>
        <v>485222.03</v>
      </c>
    </row>
    <row r="67" spans="1:9" ht="30">
      <c r="A67" s="32" t="s">
        <v>117</v>
      </c>
      <c r="B67" s="53" t="s">
        <v>84</v>
      </c>
      <c r="C67" s="48" t="s">
        <v>140</v>
      </c>
      <c r="D67" s="48" t="s">
        <v>87</v>
      </c>
      <c r="E67" s="48" t="s">
        <v>173</v>
      </c>
      <c r="F67" s="48" t="s">
        <v>85</v>
      </c>
      <c r="G67" s="63">
        <v>548149.29</v>
      </c>
      <c r="H67" s="63">
        <f>515645.9-30423.87</f>
        <v>485222.03</v>
      </c>
      <c r="I67" s="63">
        <v>485222.03</v>
      </c>
    </row>
    <row r="68" spans="1:9" ht="30">
      <c r="A68" s="32" t="s">
        <v>118</v>
      </c>
      <c r="B68" s="53" t="s">
        <v>243</v>
      </c>
      <c r="C68" s="48" t="s">
        <v>140</v>
      </c>
      <c r="D68" s="48" t="s">
        <v>87</v>
      </c>
      <c r="E68" s="48" t="s">
        <v>173</v>
      </c>
      <c r="F68" s="48" t="s">
        <v>54</v>
      </c>
      <c r="G68" s="63">
        <f>G69</f>
        <v>49521.74</v>
      </c>
      <c r="H68" s="63">
        <v>62927.26</v>
      </c>
      <c r="I68" s="63">
        <v>62927.26</v>
      </c>
    </row>
    <row r="69" spans="1:9" ht="45">
      <c r="A69" s="32" t="s">
        <v>119</v>
      </c>
      <c r="B69" s="53" t="s">
        <v>55</v>
      </c>
      <c r="C69" s="48" t="s">
        <v>140</v>
      </c>
      <c r="D69" s="48" t="s">
        <v>87</v>
      </c>
      <c r="E69" s="48" t="s">
        <v>173</v>
      </c>
      <c r="F69" s="48" t="s">
        <v>56</v>
      </c>
      <c r="G69" s="63">
        <v>49521.74</v>
      </c>
      <c r="H69" s="63">
        <v>62927.26</v>
      </c>
      <c r="I69" s="63">
        <v>62927.26</v>
      </c>
    </row>
    <row r="70" spans="1:9" ht="30">
      <c r="A70" s="32" t="s">
        <v>120</v>
      </c>
      <c r="B70" s="130" t="s">
        <v>267</v>
      </c>
      <c r="C70" s="48" t="s">
        <v>140</v>
      </c>
      <c r="D70" s="48" t="s">
        <v>87</v>
      </c>
      <c r="E70" s="48" t="s">
        <v>268</v>
      </c>
      <c r="F70" s="48"/>
      <c r="G70" s="63">
        <f aca="true" t="shared" si="8" ref="G70:I71">G71</f>
        <v>118800</v>
      </c>
      <c r="H70" s="131">
        <f t="shared" si="8"/>
        <v>75200</v>
      </c>
      <c r="I70" s="131">
        <f t="shared" si="8"/>
        <v>75200</v>
      </c>
    </row>
    <row r="71" spans="1:9" ht="30">
      <c r="A71" s="32" t="s">
        <v>121</v>
      </c>
      <c r="B71" s="53" t="s">
        <v>243</v>
      </c>
      <c r="C71" s="48" t="s">
        <v>140</v>
      </c>
      <c r="D71" s="48" t="s">
        <v>87</v>
      </c>
      <c r="E71" s="48" t="s">
        <v>268</v>
      </c>
      <c r="F71" s="48" t="s">
        <v>54</v>
      </c>
      <c r="G71" s="63">
        <f t="shared" si="8"/>
        <v>118800</v>
      </c>
      <c r="H71" s="131">
        <f t="shared" si="8"/>
        <v>75200</v>
      </c>
      <c r="I71" s="131">
        <f t="shared" si="8"/>
        <v>75200</v>
      </c>
    </row>
    <row r="72" spans="1:9" ht="45">
      <c r="A72" s="32" t="s">
        <v>122</v>
      </c>
      <c r="B72" s="53" t="s">
        <v>55</v>
      </c>
      <c r="C72" s="48" t="s">
        <v>140</v>
      </c>
      <c r="D72" s="48" t="s">
        <v>87</v>
      </c>
      <c r="E72" s="48" t="s">
        <v>268</v>
      </c>
      <c r="F72" s="48" t="s">
        <v>56</v>
      </c>
      <c r="G72" s="63">
        <v>118800</v>
      </c>
      <c r="H72" s="131">
        <v>75200</v>
      </c>
      <c r="I72" s="131">
        <v>75200</v>
      </c>
    </row>
    <row r="73" spans="1:9" ht="15.75">
      <c r="A73" s="32" t="s">
        <v>123</v>
      </c>
      <c r="B73" s="51" t="s">
        <v>232</v>
      </c>
      <c r="C73" s="54" t="s">
        <v>140</v>
      </c>
      <c r="D73" s="54" t="s">
        <v>61</v>
      </c>
      <c r="E73" s="48"/>
      <c r="F73" s="48"/>
      <c r="G73" s="50">
        <f>G74</f>
        <v>471431.95</v>
      </c>
      <c r="H73" s="50">
        <f>H74</f>
        <v>334553</v>
      </c>
      <c r="I73" s="50">
        <f>I74</f>
        <v>336540</v>
      </c>
    </row>
    <row r="74" spans="1:9" ht="15.75">
      <c r="A74" s="32" t="s">
        <v>124</v>
      </c>
      <c r="B74" s="51" t="s">
        <v>11</v>
      </c>
      <c r="C74" s="54" t="s">
        <v>140</v>
      </c>
      <c r="D74" s="54" t="s">
        <v>7</v>
      </c>
      <c r="E74" s="48"/>
      <c r="F74" s="48"/>
      <c r="G74" s="50">
        <f>G76</f>
        <v>471431.95</v>
      </c>
      <c r="H74" s="50">
        <f>SUM(H76)</f>
        <v>334553</v>
      </c>
      <c r="I74" s="50">
        <f>SUM(I76)</f>
        <v>336540</v>
      </c>
    </row>
    <row r="75" spans="1:9" ht="45">
      <c r="A75" s="32" t="s">
        <v>125</v>
      </c>
      <c r="B75" s="64" t="s">
        <v>227</v>
      </c>
      <c r="C75" s="48" t="s">
        <v>140</v>
      </c>
      <c r="D75" s="48" t="s">
        <v>7</v>
      </c>
      <c r="E75" s="48" t="s">
        <v>133</v>
      </c>
      <c r="F75" s="48"/>
      <c r="G75" s="63">
        <f>G76</f>
        <v>471431.95</v>
      </c>
      <c r="H75" s="63">
        <f>H76</f>
        <v>334553</v>
      </c>
      <c r="I75" s="63">
        <f>I76</f>
        <v>336540</v>
      </c>
    </row>
    <row r="76" spans="1:9" ht="45">
      <c r="A76" s="32" t="s">
        <v>181</v>
      </c>
      <c r="B76" s="53" t="s">
        <v>10</v>
      </c>
      <c r="C76" s="48" t="s">
        <v>140</v>
      </c>
      <c r="D76" s="48" t="s">
        <v>7</v>
      </c>
      <c r="E76" s="48" t="s">
        <v>135</v>
      </c>
      <c r="F76" s="48"/>
      <c r="G76" s="63">
        <f>G77+G80</f>
        <v>471431.95</v>
      </c>
      <c r="H76" s="63">
        <f>H77+H80</f>
        <v>334553</v>
      </c>
      <c r="I76" s="63">
        <f>I77+I80</f>
        <v>336540</v>
      </c>
    </row>
    <row r="77" spans="1:9" ht="45">
      <c r="A77" s="32" t="s">
        <v>182</v>
      </c>
      <c r="B77" s="53" t="s">
        <v>172</v>
      </c>
      <c r="C77" s="48" t="s">
        <v>140</v>
      </c>
      <c r="D77" s="48" t="s">
        <v>7</v>
      </c>
      <c r="E77" s="48" t="s">
        <v>136</v>
      </c>
      <c r="F77" s="48"/>
      <c r="G77" s="63">
        <f aca="true" t="shared" si="9" ref="G77:I78">G78</f>
        <v>333031.95</v>
      </c>
      <c r="H77" s="63">
        <f t="shared" si="9"/>
        <v>196153</v>
      </c>
      <c r="I77" s="63">
        <f t="shared" si="9"/>
        <v>198140</v>
      </c>
    </row>
    <row r="78" spans="1:9" ht="30">
      <c r="A78" s="32" t="s">
        <v>183</v>
      </c>
      <c r="B78" s="53" t="s">
        <v>243</v>
      </c>
      <c r="C78" s="48" t="s">
        <v>140</v>
      </c>
      <c r="D78" s="48" t="s">
        <v>7</v>
      </c>
      <c r="E78" s="48" t="s">
        <v>136</v>
      </c>
      <c r="F78" s="48" t="s">
        <v>54</v>
      </c>
      <c r="G78" s="63">
        <f t="shared" si="9"/>
        <v>333031.95</v>
      </c>
      <c r="H78" s="63">
        <f t="shared" si="9"/>
        <v>196153</v>
      </c>
      <c r="I78" s="63">
        <f t="shared" si="9"/>
        <v>198140</v>
      </c>
    </row>
    <row r="79" spans="1:9" ht="45">
      <c r="A79" s="32" t="s">
        <v>184</v>
      </c>
      <c r="B79" s="53" t="s">
        <v>55</v>
      </c>
      <c r="C79" s="48" t="s">
        <v>140</v>
      </c>
      <c r="D79" s="48" t="s">
        <v>7</v>
      </c>
      <c r="E79" s="48" t="s">
        <v>136</v>
      </c>
      <c r="F79" s="48" t="s">
        <v>56</v>
      </c>
      <c r="G79" s="63">
        <f>204370+1000+127661.95</f>
        <v>333031.95</v>
      </c>
      <c r="H79" s="63">
        <v>196153</v>
      </c>
      <c r="I79" s="63">
        <v>198140</v>
      </c>
    </row>
    <row r="80" spans="1:9" ht="60">
      <c r="A80" s="32" t="s">
        <v>185</v>
      </c>
      <c r="B80" s="53" t="s">
        <v>249</v>
      </c>
      <c r="C80" s="48" t="s">
        <v>140</v>
      </c>
      <c r="D80" s="48" t="s">
        <v>7</v>
      </c>
      <c r="E80" s="48" t="s">
        <v>258</v>
      </c>
      <c r="F80" s="48"/>
      <c r="G80" s="63">
        <f aca="true" t="shared" si="10" ref="G80:I81">G81</f>
        <v>138400</v>
      </c>
      <c r="H80" s="63">
        <f t="shared" si="10"/>
        <v>138400</v>
      </c>
      <c r="I80" s="63">
        <f t="shared" si="10"/>
        <v>138400</v>
      </c>
    </row>
    <row r="81" spans="1:9" ht="30">
      <c r="A81" s="32" t="s">
        <v>186</v>
      </c>
      <c r="B81" s="53" t="s">
        <v>243</v>
      </c>
      <c r="C81" s="48" t="s">
        <v>140</v>
      </c>
      <c r="D81" s="48" t="s">
        <v>7</v>
      </c>
      <c r="E81" s="48" t="s">
        <v>258</v>
      </c>
      <c r="F81" s="48" t="s">
        <v>54</v>
      </c>
      <c r="G81" s="63">
        <f t="shared" si="10"/>
        <v>138400</v>
      </c>
      <c r="H81" s="63">
        <f t="shared" si="10"/>
        <v>138400</v>
      </c>
      <c r="I81" s="63">
        <f t="shared" si="10"/>
        <v>138400</v>
      </c>
    </row>
    <row r="82" spans="1:9" ht="45">
      <c r="A82" s="32" t="s">
        <v>187</v>
      </c>
      <c r="B82" s="53" t="s">
        <v>55</v>
      </c>
      <c r="C82" s="48" t="s">
        <v>140</v>
      </c>
      <c r="D82" s="48" t="s">
        <v>7</v>
      </c>
      <c r="E82" s="48" t="s">
        <v>258</v>
      </c>
      <c r="F82" s="48" t="s">
        <v>56</v>
      </c>
      <c r="G82" s="63">
        <v>138400</v>
      </c>
      <c r="H82" s="63">
        <v>138400</v>
      </c>
      <c r="I82" s="63">
        <v>138400</v>
      </c>
    </row>
    <row r="83" spans="1:9" s="75" customFormat="1" ht="28.5">
      <c r="A83" s="32" t="s">
        <v>126</v>
      </c>
      <c r="B83" s="51" t="s">
        <v>233</v>
      </c>
      <c r="C83" s="54" t="s">
        <v>140</v>
      </c>
      <c r="D83" s="54" t="s">
        <v>82</v>
      </c>
      <c r="E83" s="108"/>
      <c r="F83" s="54"/>
      <c r="G83" s="50">
        <f>G84+G92</f>
        <v>842541.48</v>
      </c>
      <c r="H83" s="50">
        <f>SUM(H92+H84)</f>
        <v>323684</v>
      </c>
      <c r="I83" s="50">
        <f>SUM(I92+I84)</f>
        <v>323684</v>
      </c>
    </row>
    <row r="84" spans="1:9" s="75" customFormat="1" ht="15.75">
      <c r="A84" s="32" t="s">
        <v>127</v>
      </c>
      <c r="B84" s="51" t="s">
        <v>26</v>
      </c>
      <c r="C84" s="54" t="s">
        <v>140</v>
      </c>
      <c r="D84" s="54" t="s">
        <v>83</v>
      </c>
      <c r="E84" s="54"/>
      <c r="F84" s="54"/>
      <c r="G84" s="50">
        <f>G87</f>
        <v>470078.56</v>
      </c>
      <c r="H84" s="50">
        <f>H87</f>
        <v>82084</v>
      </c>
      <c r="I84" s="50">
        <f>I87</f>
        <v>82084</v>
      </c>
    </row>
    <row r="85" spans="1:9" s="75" customFormat="1" ht="45">
      <c r="A85" s="32" t="s">
        <v>128</v>
      </c>
      <c r="B85" s="64" t="s">
        <v>227</v>
      </c>
      <c r="C85" s="48" t="s">
        <v>140</v>
      </c>
      <c r="D85" s="48" t="s">
        <v>83</v>
      </c>
      <c r="E85" s="48" t="s">
        <v>133</v>
      </c>
      <c r="F85" s="54"/>
      <c r="G85" s="63">
        <f>G86</f>
        <v>470078.56</v>
      </c>
      <c r="H85" s="63">
        <f>H87</f>
        <v>82084</v>
      </c>
      <c r="I85" s="63">
        <f>I87</f>
        <v>82084</v>
      </c>
    </row>
    <row r="86" spans="1:9" s="75" customFormat="1" ht="45">
      <c r="A86" s="32" t="s">
        <v>129</v>
      </c>
      <c r="B86" s="64" t="s">
        <v>228</v>
      </c>
      <c r="C86" s="48" t="s">
        <v>140</v>
      </c>
      <c r="D86" s="48" t="s">
        <v>83</v>
      </c>
      <c r="E86" s="48" t="s">
        <v>171</v>
      </c>
      <c r="F86" s="54"/>
      <c r="G86" s="63">
        <f>G87</f>
        <v>470078.56</v>
      </c>
      <c r="H86" s="63">
        <f>H87</f>
        <v>82084</v>
      </c>
      <c r="I86" s="63">
        <f>I87</f>
        <v>82084</v>
      </c>
    </row>
    <row r="87" spans="1:9" ht="30">
      <c r="A87" s="32" t="s">
        <v>130</v>
      </c>
      <c r="B87" s="53" t="s">
        <v>153</v>
      </c>
      <c r="C87" s="48" t="s">
        <v>140</v>
      </c>
      <c r="D87" s="48" t="s">
        <v>83</v>
      </c>
      <c r="E87" s="48" t="s">
        <v>152</v>
      </c>
      <c r="F87" s="48"/>
      <c r="G87" s="63">
        <f>G88+G91</f>
        <v>470078.56</v>
      </c>
      <c r="H87" s="63">
        <f>H88+H91</f>
        <v>82084</v>
      </c>
      <c r="I87" s="63">
        <f>I88+I91</f>
        <v>82084</v>
      </c>
    </row>
    <row r="88" spans="1:9" ht="30">
      <c r="A88" s="32" t="s">
        <v>142</v>
      </c>
      <c r="B88" s="53" t="s">
        <v>243</v>
      </c>
      <c r="C88" s="48" t="s">
        <v>140</v>
      </c>
      <c r="D88" s="48" t="s">
        <v>83</v>
      </c>
      <c r="E88" s="48" t="s">
        <v>152</v>
      </c>
      <c r="F88" s="48" t="s">
        <v>54</v>
      </c>
      <c r="G88" s="63">
        <f>G89</f>
        <v>447994.56</v>
      </c>
      <c r="H88" s="63">
        <f>H89</f>
        <v>60000</v>
      </c>
      <c r="I88" s="63">
        <f>I89</f>
        <v>60000</v>
      </c>
    </row>
    <row r="89" spans="1:9" ht="45">
      <c r="A89" s="32" t="s">
        <v>143</v>
      </c>
      <c r="B89" s="53" t="s">
        <v>55</v>
      </c>
      <c r="C89" s="48" t="s">
        <v>140</v>
      </c>
      <c r="D89" s="48" t="s">
        <v>83</v>
      </c>
      <c r="E89" s="48" t="s">
        <v>152</v>
      </c>
      <c r="F89" s="48" t="s">
        <v>56</v>
      </c>
      <c r="G89" s="63">
        <f>354068.56+97976-4050</f>
        <v>447994.56</v>
      </c>
      <c r="H89" s="63">
        <v>60000</v>
      </c>
      <c r="I89" s="63">
        <v>60000</v>
      </c>
    </row>
    <row r="90" spans="1:9" ht="15.75">
      <c r="A90" s="32" t="s">
        <v>144</v>
      </c>
      <c r="B90" s="53" t="s">
        <v>57</v>
      </c>
      <c r="C90" s="48" t="s">
        <v>140</v>
      </c>
      <c r="D90" s="48" t="s">
        <v>83</v>
      </c>
      <c r="E90" s="48" t="s">
        <v>152</v>
      </c>
      <c r="F90" s="48" t="s">
        <v>58</v>
      </c>
      <c r="G90" s="63">
        <f>G91</f>
        <v>22084</v>
      </c>
      <c r="H90" s="63">
        <f>H91</f>
        <v>22084</v>
      </c>
      <c r="I90" s="63">
        <f>I91</f>
        <v>22084</v>
      </c>
    </row>
    <row r="91" spans="1:9" ht="15.75">
      <c r="A91" s="32" t="s">
        <v>145</v>
      </c>
      <c r="B91" s="122" t="s">
        <v>161</v>
      </c>
      <c r="C91" s="48" t="s">
        <v>140</v>
      </c>
      <c r="D91" s="48" t="s">
        <v>83</v>
      </c>
      <c r="E91" s="48" t="s">
        <v>152</v>
      </c>
      <c r="F91" s="48" t="s">
        <v>160</v>
      </c>
      <c r="G91" s="63">
        <v>22084</v>
      </c>
      <c r="H91" s="63">
        <v>22084</v>
      </c>
      <c r="I91" s="63">
        <v>22084</v>
      </c>
    </row>
    <row r="92" spans="1:9" ht="15.75">
      <c r="A92" s="32" t="s">
        <v>146</v>
      </c>
      <c r="B92" s="51" t="s">
        <v>9</v>
      </c>
      <c r="C92" s="54" t="s">
        <v>140</v>
      </c>
      <c r="D92" s="54" t="s">
        <v>8</v>
      </c>
      <c r="E92" s="48"/>
      <c r="F92" s="48"/>
      <c r="G92" s="50">
        <f>G93</f>
        <v>372462.92</v>
      </c>
      <c r="H92" s="50">
        <f>H95+H98+H101</f>
        <v>241600</v>
      </c>
      <c r="I92" s="50">
        <f>I95+I98+I101</f>
        <v>241600</v>
      </c>
    </row>
    <row r="93" spans="1:9" ht="45">
      <c r="A93" s="32" t="s">
        <v>147</v>
      </c>
      <c r="B93" s="64" t="s">
        <v>227</v>
      </c>
      <c r="C93" s="48" t="s">
        <v>140</v>
      </c>
      <c r="D93" s="48" t="s">
        <v>8</v>
      </c>
      <c r="E93" s="48" t="s">
        <v>133</v>
      </c>
      <c r="F93" s="48"/>
      <c r="G93" s="63">
        <f>G94</f>
        <v>372462.92</v>
      </c>
      <c r="H93" s="63">
        <f>H92</f>
        <v>241600</v>
      </c>
      <c r="I93" s="63">
        <f>I92</f>
        <v>241600</v>
      </c>
    </row>
    <row r="94" spans="1:9" ht="45">
      <c r="A94" s="32" t="s">
        <v>148</v>
      </c>
      <c r="B94" s="64" t="s">
        <v>251</v>
      </c>
      <c r="C94" s="48" t="s">
        <v>140</v>
      </c>
      <c r="D94" s="48" t="s">
        <v>8</v>
      </c>
      <c r="E94" s="48" t="s">
        <v>137</v>
      </c>
      <c r="F94" s="48"/>
      <c r="G94" s="63">
        <f>+G95+G98+G101</f>
        <v>372462.92</v>
      </c>
      <c r="H94" s="63">
        <f>H93</f>
        <v>241600</v>
      </c>
      <c r="I94" s="63">
        <f>I93</f>
        <v>241600</v>
      </c>
    </row>
    <row r="95" spans="1:9" ht="30">
      <c r="A95" s="32" t="s">
        <v>149</v>
      </c>
      <c r="B95" s="64" t="s">
        <v>159</v>
      </c>
      <c r="C95" s="48" t="s">
        <v>140</v>
      </c>
      <c r="D95" s="48" t="s">
        <v>8</v>
      </c>
      <c r="E95" s="48" t="s">
        <v>138</v>
      </c>
      <c r="F95" s="48"/>
      <c r="G95" s="63">
        <f aca="true" t="shared" si="11" ref="G95:I96">G96</f>
        <v>350862.92</v>
      </c>
      <c r="H95" s="63">
        <f t="shared" si="11"/>
        <v>186800</v>
      </c>
      <c r="I95" s="63">
        <f t="shared" si="11"/>
        <v>186800</v>
      </c>
    </row>
    <row r="96" spans="1:9" ht="30">
      <c r="A96" s="32" t="s">
        <v>150</v>
      </c>
      <c r="B96" s="53" t="s">
        <v>243</v>
      </c>
      <c r="C96" s="48" t="s">
        <v>140</v>
      </c>
      <c r="D96" s="48" t="s">
        <v>8</v>
      </c>
      <c r="E96" s="48" t="s">
        <v>138</v>
      </c>
      <c r="F96" s="48" t="s">
        <v>54</v>
      </c>
      <c r="G96" s="63">
        <f t="shared" si="11"/>
        <v>350862.92</v>
      </c>
      <c r="H96" s="63">
        <f t="shared" si="11"/>
        <v>186800</v>
      </c>
      <c r="I96" s="63">
        <f t="shared" si="11"/>
        <v>186800</v>
      </c>
    </row>
    <row r="97" spans="1:9" ht="45">
      <c r="A97" s="32" t="s">
        <v>151</v>
      </c>
      <c r="B97" s="53" t="s">
        <v>55</v>
      </c>
      <c r="C97" s="48" t="s">
        <v>140</v>
      </c>
      <c r="D97" s="48" t="s">
        <v>8</v>
      </c>
      <c r="E97" s="48" t="s">
        <v>138</v>
      </c>
      <c r="F97" s="48" t="s">
        <v>56</v>
      </c>
      <c r="G97" s="63">
        <f>338362.92+12500</f>
        <v>350862.92</v>
      </c>
      <c r="H97" s="63">
        <v>186800</v>
      </c>
      <c r="I97" s="63">
        <v>186800</v>
      </c>
    </row>
    <row r="98" spans="1:9" ht="15.75">
      <c r="A98" s="32" t="s">
        <v>162</v>
      </c>
      <c r="B98" s="94" t="s">
        <v>177</v>
      </c>
      <c r="C98" s="48" t="s">
        <v>140</v>
      </c>
      <c r="D98" s="48" t="s">
        <v>8</v>
      </c>
      <c r="E98" s="48" t="s">
        <v>175</v>
      </c>
      <c r="F98" s="48"/>
      <c r="G98" s="63">
        <f>G99</f>
        <v>6600</v>
      </c>
      <c r="H98" s="63">
        <v>0</v>
      </c>
      <c r="I98" s="63">
        <v>0</v>
      </c>
    </row>
    <row r="99" spans="1:9" ht="30">
      <c r="A99" s="32" t="s">
        <v>163</v>
      </c>
      <c r="B99" s="53" t="s">
        <v>243</v>
      </c>
      <c r="C99" s="48" t="s">
        <v>140</v>
      </c>
      <c r="D99" s="48" t="s">
        <v>8</v>
      </c>
      <c r="E99" s="48" t="s">
        <v>175</v>
      </c>
      <c r="F99" s="48" t="s">
        <v>54</v>
      </c>
      <c r="G99" s="63">
        <f>G100</f>
        <v>6600</v>
      </c>
      <c r="H99" s="63">
        <v>0</v>
      </c>
      <c r="I99" s="63">
        <v>0</v>
      </c>
    </row>
    <row r="100" spans="1:9" ht="45">
      <c r="A100" s="32" t="s">
        <v>164</v>
      </c>
      <c r="B100" s="53" t="s">
        <v>55</v>
      </c>
      <c r="C100" s="48" t="s">
        <v>140</v>
      </c>
      <c r="D100" s="48" t="s">
        <v>8</v>
      </c>
      <c r="E100" s="48" t="s">
        <v>175</v>
      </c>
      <c r="F100" s="48" t="s">
        <v>56</v>
      </c>
      <c r="G100" s="63">
        <v>6600</v>
      </c>
      <c r="H100" s="63">
        <v>0</v>
      </c>
      <c r="I100" s="63">
        <v>0</v>
      </c>
    </row>
    <row r="101" spans="1:9" ht="15.75">
      <c r="A101" s="32" t="s">
        <v>165</v>
      </c>
      <c r="B101" s="53" t="s">
        <v>179</v>
      </c>
      <c r="C101" s="48" t="s">
        <v>140</v>
      </c>
      <c r="D101" s="48" t="s">
        <v>8</v>
      </c>
      <c r="E101" s="48" t="s">
        <v>178</v>
      </c>
      <c r="F101" s="48"/>
      <c r="G101" s="63">
        <f aca="true" t="shared" si="12" ref="G101:I102">G102</f>
        <v>15000</v>
      </c>
      <c r="H101" s="63">
        <f t="shared" si="12"/>
        <v>54800</v>
      </c>
      <c r="I101" s="63">
        <f t="shared" si="12"/>
        <v>54800</v>
      </c>
    </row>
    <row r="102" spans="1:9" ht="30">
      <c r="A102" s="32" t="s">
        <v>188</v>
      </c>
      <c r="B102" s="53" t="s">
        <v>243</v>
      </c>
      <c r="C102" s="48" t="s">
        <v>140</v>
      </c>
      <c r="D102" s="48" t="s">
        <v>8</v>
      </c>
      <c r="E102" s="48" t="s">
        <v>178</v>
      </c>
      <c r="F102" s="48" t="s">
        <v>54</v>
      </c>
      <c r="G102" s="63">
        <f t="shared" si="12"/>
        <v>15000</v>
      </c>
      <c r="H102" s="63">
        <f t="shared" si="12"/>
        <v>54800</v>
      </c>
      <c r="I102" s="63">
        <f t="shared" si="12"/>
        <v>54800</v>
      </c>
    </row>
    <row r="103" spans="1:9" ht="45">
      <c r="A103" s="32" t="s">
        <v>189</v>
      </c>
      <c r="B103" s="53" t="s">
        <v>55</v>
      </c>
      <c r="C103" s="48" t="s">
        <v>140</v>
      </c>
      <c r="D103" s="48" t="s">
        <v>8</v>
      </c>
      <c r="E103" s="48" t="s">
        <v>178</v>
      </c>
      <c r="F103" s="48" t="s">
        <v>56</v>
      </c>
      <c r="G103" s="63">
        <f>59800+43176-97976+10000</f>
        <v>15000</v>
      </c>
      <c r="H103" s="63">
        <v>54800</v>
      </c>
      <c r="I103" s="63">
        <v>54800</v>
      </c>
    </row>
    <row r="104" spans="1:9" ht="15.75">
      <c r="A104" s="32" t="s">
        <v>190</v>
      </c>
      <c r="B104" s="51" t="s">
        <v>202</v>
      </c>
      <c r="C104" s="54" t="s">
        <v>140</v>
      </c>
      <c r="D104" s="54" t="s">
        <v>203</v>
      </c>
      <c r="E104" s="54"/>
      <c r="F104" s="54"/>
      <c r="G104" s="50">
        <v>36000</v>
      </c>
      <c r="H104" s="50">
        <v>36000</v>
      </c>
      <c r="I104" s="50">
        <v>36000</v>
      </c>
    </row>
    <row r="105" spans="1:9" ht="15.75">
      <c r="A105" s="32" t="s">
        <v>191</v>
      </c>
      <c r="B105" s="123" t="s">
        <v>201</v>
      </c>
      <c r="C105" s="54" t="s">
        <v>140</v>
      </c>
      <c r="D105" s="54" t="s">
        <v>200</v>
      </c>
      <c r="E105" s="54"/>
      <c r="F105" s="54"/>
      <c r="G105" s="50">
        <v>36000</v>
      </c>
      <c r="H105" s="50">
        <v>36000</v>
      </c>
      <c r="I105" s="50">
        <v>36000</v>
      </c>
    </row>
    <row r="106" spans="1:9" ht="15.75">
      <c r="A106" s="32" t="s">
        <v>192</v>
      </c>
      <c r="B106" s="53" t="s">
        <v>219</v>
      </c>
      <c r="C106" s="48" t="s">
        <v>140</v>
      </c>
      <c r="D106" s="48" t="s">
        <v>200</v>
      </c>
      <c r="E106" s="48" t="s">
        <v>220</v>
      </c>
      <c r="F106" s="54"/>
      <c r="G106" s="63">
        <f>G107</f>
        <v>36000</v>
      </c>
      <c r="H106" s="63">
        <f>H107</f>
        <v>36000</v>
      </c>
      <c r="I106" s="63">
        <f>I107</f>
        <v>36000</v>
      </c>
    </row>
    <row r="107" spans="1:9" ht="15.75">
      <c r="A107" s="32" t="s">
        <v>166</v>
      </c>
      <c r="B107" s="53" t="s">
        <v>222</v>
      </c>
      <c r="C107" s="48" t="s">
        <v>140</v>
      </c>
      <c r="D107" s="48" t="s">
        <v>200</v>
      </c>
      <c r="E107" s="48" t="s">
        <v>158</v>
      </c>
      <c r="F107" s="48"/>
      <c r="G107" s="63">
        <v>36000</v>
      </c>
      <c r="H107" s="63">
        <v>36000</v>
      </c>
      <c r="I107" s="63">
        <v>36000</v>
      </c>
    </row>
    <row r="108" spans="1:9" ht="45">
      <c r="A108" s="32" t="s">
        <v>167</v>
      </c>
      <c r="B108" s="53" t="s">
        <v>240</v>
      </c>
      <c r="C108" s="48" t="s">
        <v>140</v>
      </c>
      <c r="D108" s="48" t="s">
        <v>200</v>
      </c>
      <c r="E108" s="48" t="s">
        <v>204</v>
      </c>
      <c r="F108" s="48"/>
      <c r="G108" s="63">
        <v>36000</v>
      </c>
      <c r="H108" s="63">
        <v>36000</v>
      </c>
      <c r="I108" s="63">
        <v>36000</v>
      </c>
    </row>
    <row r="109" spans="1:9" ht="15.75">
      <c r="A109" s="32" t="s">
        <v>168</v>
      </c>
      <c r="B109" s="53" t="s">
        <v>3</v>
      </c>
      <c r="C109" s="48" t="s">
        <v>140</v>
      </c>
      <c r="D109" s="48" t="s">
        <v>200</v>
      </c>
      <c r="E109" s="48" t="s">
        <v>204</v>
      </c>
      <c r="F109" s="48" t="s">
        <v>4</v>
      </c>
      <c r="G109" s="63">
        <v>36000</v>
      </c>
      <c r="H109" s="63">
        <v>36000</v>
      </c>
      <c r="I109" s="63">
        <v>36000</v>
      </c>
    </row>
    <row r="110" spans="1:9" ht="15.75">
      <c r="A110" s="32" t="s">
        <v>169</v>
      </c>
      <c r="B110" s="53" t="s">
        <v>14</v>
      </c>
      <c r="C110" s="48" t="s">
        <v>140</v>
      </c>
      <c r="D110" s="48" t="s">
        <v>200</v>
      </c>
      <c r="E110" s="48" t="s">
        <v>204</v>
      </c>
      <c r="F110" s="48" t="s">
        <v>13</v>
      </c>
      <c r="G110" s="63">
        <v>36000</v>
      </c>
      <c r="H110" s="63">
        <v>36000</v>
      </c>
      <c r="I110" s="63">
        <v>36000</v>
      </c>
    </row>
    <row r="111" spans="1:9" ht="15.75">
      <c r="A111" s="32" t="s">
        <v>170</v>
      </c>
      <c r="B111" s="51" t="s">
        <v>234</v>
      </c>
      <c r="C111" s="54" t="s">
        <v>140</v>
      </c>
      <c r="D111" s="54" t="s">
        <v>207</v>
      </c>
      <c r="E111" s="48"/>
      <c r="F111" s="48"/>
      <c r="G111" s="50">
        <f>G112</f>
        <v>6000</v>
      </c>
      <c r="H111" s="50">
        <f>H112</f>
        <v>0</v>
      </c>
      <c r="I111" s="50">
        <f>I112</f>
        <v>0</v>
      </c>
    </row>
    <row r="112" spans="1:9" ht="15.75">
      <c r="A112" s="32" t="s">
        <v>51</v>
      </c>
      <c r="B112" s="92" t="s">
        <v>246</v>
      </c>
      <c r="C112" s="54" t="s">
        <v>140</v>
      </c>
      <c r="D112" s="54" t="s">
        <v>245</v>
      </c>
      <c r="E112" s="54"/>
      <c r="F112" s="48"/>
      <c r="G112" s="50">
        <f>G113</f>
        <v>6000</v>
      </c>
      <c r="H112" s="50">
        <v>0</v>
      </c>
      <c r="I112" s="50">
        <v>0</v>
      </c>
    </row>
    <row r="113" spans="1:9" ht="45">
      <c r="A113" s="32" t="s">
        <v>194</v>
      </c>
      <c r="B113" s="53" t="s">
        <v>213</v>
      </c>
      <c r="C113" s="48" t="s">
        <v>140</v>
      </c>
      <c r="D113" s="48" t="s">
        <v>245</v>
      </c>
      <c r="E113" s="48" t="s">
        <v>133</v>
      </c>
      <c r="F113" s="48"/>
      <c r="G113" s="63">
        <f>G114</f>
        <v>6000</v>
      </c>
      <c r="H113" s="63">
        <v>0</v>
      </c>
      <c r="I113" s="63">
        <v>0</v>
      </c>
    </row>
    <row r="114" spans="1:9" ht="30">
      <c r="A114" s="32" t="s">
        <v>195</v>
      </c>
      <c r="B114" s="53" t="s">
        <v>208</v>
      </c>
      <c r="C114" s="48" t="s">
        <v>140</v>
      </c>
      <c r="D114" s="48" t="s">
        <v>245</v>
      </c>
      <c r="E114" s="48" t="s">
        <v>209</v>
      </c>
      <c r="F114" s="48"/>
      <c r="G114" s="63">
        <f>G115</f>
        <v>6000</v>
      </c>
      <c r="H114" s="63">
        <v>0</v>
      </c>
      <c r="I114" s="63">
        <v>0</v>
      </c>
    </row>
    <row r="115" spans="1:9" ht="29.25" customHeight="1">
      <c r="A115" s="32" t="s">
        <v>196</v>
      </c>
      <c r="B115" s="53" t="s">
        <v>210</v>
      </c>
      <c r="C115" s="48" t="s">
        <v>140</v>
      </c>
      <c r="D115" s="48" t="s">
        <v>245</v>
      </c>
      <c r="E115" s="48" t="s">
        <v>211</v>
      </c>
      <c r="F115" s="48"/>
      <c r="G115" s="63">
        <f>G116</f>
        <v>6000</v>
      </c>
      <c r="H115" s="63">
        <v>0</v>
      </c>
      <c r="I115" s="63">
        <v>0</v>
      </c>
    </row>
    <row r="116" spans="1:9" ht="30">
      <c r="A116" s="32" t="s">
        <v>263</v>
      </c>
      <c r="B116" s="53" t="s">
        <v>243</v>
      </c>
      <c r="C116" s="48" t="s">
        <v>140</v>
      </c>
      <c r="D116" s="48" t="s">
        <v>245</v>
      </c>
      <c r="E116" s="48" t="s">
        <v>211</v>
      </c>
      <c r="F116" s="48" t="s">
        <v>54</v>
      </c>
      <c r="G116" s="63">
        <f>G117</f>
        <v>6000</v>
      </c>
      <c r="H116" s="63">
        <v>0</v>
      </c>
      <c r="I116" s="63">
        <v>0</v>
      </c>
    </row>
    <row r="117" spans="1:9" ht="38.25" customHeight="1">
      <c r="A117" s="32" t="s">
        <v>269</v>
      </c>
      <c r="B117" s="53" t="s">
        <v>55</v>
      </c>
      <c r="C117" s="48" t="s">
        <v>140</v>
      </c>
      <c r="D117" s="48" t="s">
        <v>245</v>
      </c>
      <c r="E117" s="48" t="s">
        <v>211</v>
      </c>
      <c r="F117" s="48" t="s">
        <v>56</v>
      </c>
      <c r="G117" s="63">
        <v>6000</v>
      </c>
      <c r="H117" s="63">
        <v>0</v>
      </c>
      <c r="I117" s="63">
        <v>0</v>
      </c>
    </row>
    <row r="118" spans="1:9" ht="15.75">
      <c r="A118" s="32" t="s">
        <v>270</v>
      </c>
      <c r="B118" s="17" t="s">
        <v>218</v>
      </c>
      <c r="C118" s="48"/>
      <c r="D118" s="32"/>
      <c r="E118" s="32"/>
      <c r="F118" s="48"/>
      <c r="G118" s="50"/>
      <c r="H118" s="78">
        <v>143000</v>
      </c>
      <c r="I118" s="78">
        <v>282000</v>
      </c>
    </row>
    <row r="119" spans="1:9" ht="15.75">
      <c r="A119" s="67"/>
      <c r="B119" s="51" t="s">
        <v>15</v>
      </c>
      <c r="C119" s="48"/>
      <c r="D119" s="48"/>
      <c r="E119" s="49"/>
      <c r="F119" s="48"/>
      <c r="G119" s="78">
        <f>G14+G52+G61+G73+G83+G104+G111</f>
        <v>7123528.690000001</v>
      </c>
      <c r="H119" s="50">
        <f>H14+H52+H61+H73+H83+H117+H104+H112+H118</f>
        <v>5930486</v>
      </c>
      <c r="I119" s="50">
        <f>I14+I52+I61+I73+I83+I117+I104+I112+I118</f>
        <v>5884193.999999999</v>
      </c>
    </row>
    <row r="125" ht="15.75">
      <c r="G125" s="27"/>
    </row>
  </sheetData>
  <sheetProtection/>
  <autoFilter ref="A11:I119"/>
  <mergeCells count="7">
    <mergeCell ref="A7:I7"/>
    <mergeCell ref="A8:I8"/>
    <mergeCell ref="H1:I1"/>
    <mergeCell ref="H2:I2"/>
    <mergeCell ref="H4:I4"/>
    <mergeCell ref="H3:I3"/>
    <mergeCell ref="H5:I5"/>
  </mergeCell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70" r:id="rId1"/>
  <rowBreaks count="3" manualBreakCount="3">
    <brk id="39" max="8" man="1"/>
    <brk id="70" max="8" man="1"/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="85" zoomScaleSheetLayoutView="85" zoomScalePageLayoutView="0" workbookViewId="0" topLeftCell="A1">
      <selection activeCell="G5" sqref="G5:H5"/>
    </sheetView>
  </sheetViews>
  <sheetFormatPr defaultColWidth="8.875" defaultRowHeight="12.75"/>
  <cols>
    <col min="1" max="1" width="4.125" style="35" customWidth="1"/>
    <col min="2" max="2" width="60.625" style="36" customWidth="1"/>
    <col min="3" max="3" width="12.75390625" style="37" customWidth="1"/>
    <col min="4" max="4" width="8.125" style="37" customWidth="1"/>
    <col min="5" max="5" width="10.375" style="37" customWidth="1"/>
    <col min="6" max="6" width="13.25390625" style="133" customWidth="1"/>
    <col min="7" max="7" width="14.00390625" style="38" bestFit="1" customWidth="1"/>
    <col min="8" max="8" width="14.625" style="38" customWidth="1"/>
    <col min="9" max="9" width="9.125" style="38" customWidth="1"/>
    <col min="10" max="10" width="10.00390625" style="38" bestFit="1" customWidth="1"/>
    <col min="11" max="11" width="12.75390625" style="38" customWidth="1"/>
    <col min="12" max="16384" width="8.875" style="38" customWidth="1"/>
  </cols>
  <sheetData>
    <row r="1" spans="7:8" ht="15.75">
      <c r="G1" s="145" t="s">
        <v>216</v>
      </c>
      <c r="H1" s="145"/>
    </row>
    <row r="2" spans="7:8" ht="15.75">
      <c r="G2" s="145" t="s">
        <v>264</v>
      </c>
      <c r="H2" s="145"/>
    </row>
    <row r="3" spans="7:8" ht="15.75">
      <c r="G3" s="149" t="s">
        <v>260</v>
      </c>
      <c r="H3" s="149"/>
    </row>
    <row r="4" spans="7:8" ht="15.75">
      <c r="G4" s="145" t="s">
        <v>261</v>
      </c>
      <c r="H4" s="145"/>
    </row>
    <row r="5" spans="7:8" ht="15.75">
      <c r="G5" s="145" t="s">
        <v>274</v>
      </c>
      <c r="H5" s="145"/>
    </row>
    <row r="7" spans="1:8" ht="51.75" customHeight="1">
      <c r="A7" s="148" t="s">
        <v>257</v>
      </c>
      <c r="B7" s="148"/>
      <c r="C7" s="148"/>
      <c r="D7" s="148"/>
      <c r="E7" s="148"/>
      <c r="F7" s="148"/>
      <c r="G7" s="148"/>
      <c r="H7" s="148"/>
    </row>
    <row r="8" spans="1:6" ht="5.25" customHeight="1">
      <c r="A8" s="40"/>
      <c r="B8" s="39"/>
      <c r="C8" s="39"/>
      <c r="D8" s="39"/>
      <c r="E8" s="39"/>
      <c r="F8" s="134"/>
    </row>
    <row r="9" ht="12.75">
      <c r="H9" s="41" t="s">
        <v>242</v>
      </c>
    </row>
    <row r="10" spans="1:8" ht="38.25">
      <c r="A10" s="31" t="s">
        <v>62</v>
      </c>
      <c r="B10" s="31" t="s">
        <v>45</v>
      </c>
      <c r="C10" s="32" t="s">
        <v>23</v>
      </c>
      <c r="D10" s="32" t="s">
        <v>24</v>
      </c>
      <c r="E10" s="32" t="s">
        <v>47</v>
      </c>
      <c r="F10" s="135" t="s">
        <v>199</v>
      </c>
      <c r="G10" s="33" t="s">
        <v>248</v>
      </c>
      <c r="H10" s="33" t="s">
        <v>256</v>
      </c>
    </row>
    <row r="11" spans="1:8" ht="12.75">
      <c r="A11" s="34" t="s">
        <v>65</v>
      </c>
      <c r="B11" s="32" t="s">
        <v>66</v>
      </c>
      <c r="C11" s="34" t="s">
        <v>67</v>
      </c>
      <c r="D11" s="32" t="s">
        <v>68</v>
      </c>
      <c r="E11" s="34" t="s">
        <v>69</v>
      </c>
      <c r="F11" s="80" t="s">
        <v>70</v>
      </c>
      <c r="G11" s="34" t="s">
        <v>71</v>
      </c>
      <c r="H11" s="32" t="s">
        <v>75</v>
      </c>
    </row>
    <row r="12" spans="1:8" ht="42.75">
      <c r="A12" s="32" t="s">
        <v>65</v>
      </c>
      <c r="B12" s="51" t="s">
        <v>174</v>
      </c>
      <c r="C12" s="54" t="s">
        <v>133</v>
      </c>
      <c r="D12" s="54" t="s">
        <v>48</v>
      </c>
      <c r="E12" s="54" t="s">
        <v>48</v>
      </c>
      <c r="F12" s="78">
        <f>F13+F29+F46+F61+F40</f>
        <v>2036444.46</v>
      </c>
      <c r="G12" s="50">
        <f>G13+G29+G46+G61</f>
        <v>1281586.29</v>
      </c>
      <c r="H12" s="50">
        <f>H13+H29+H46+H61</f>
        <v>1283573.29</v>
      </c>
    </row>
    <row r="13" spans="1:8" s="81" customFormat="1" ht="45">
      <c r="A13" s="80" t="s">
        <v>66</v>
      </c>
      <c r="B13" s="55" t="s">
        <v>229</v>
      </c>
      <c r="C13" s="56" t="s">
        <v>137</v>
      </c>
      <c r="D13" s="56"/>
      <c r="E13" s="56"/>
      <c r="F13" s="136">
        <f>F14+F19+F24</f>
        <v>372462.92</v>
      </c>
      <c r="G13" s="124">
        <f>G14+G19+G24</f>
        <v>241600</v>
      </c>
      <c r="H13" s="124">
        <f>H19+H14+H24</f>
        <v>241600</v>
      </c>
    </row>
    <row r="14" spans="1:8" ht="24.75" customHeight="1">
      <c r="A14" s="32" t="s">
        <v>67</v>
      </c>
      <c r="B14" s="51" t="s">
        <v>197</v>
      </c>
      <c r="C14" s="48" t="s">
        <v>138</v>
      </c>
      <c r="D14" s="48"/>
      <c r="E14" s="48"/>
      <c r="F14" s="131">
        <f aca="true" t="shared" si="0" ref="F14:H15">F15</f>
        <v>350862.92</v>
      </c>
      <c r="G14" s="63">
        <f t="shared" si="0"/>
        <v>186800</v>
      </c>
      <c r="H14" s="63">
        <f t="shared" si="0"/>
        <v>186800</v>
      </c>
    </row>
    <row r="15" spans="1:8" ht="30">
      <c r="A15" s="80" t="s">
        <v>68</v>
      </c>
      <c r="B15" s="53" t="s">
        <v>243</v>
      </c>
      <c r="C15" s="48" t="s">
        <v>138</v>
      </c>
      <c r="D15" s="48" t="s">
        <v>54</v>
      </c>
      <c r="E15" s="48"/>
      <c r="F15" s="131">
        <f t="shared" si="0"/>
        <v>350862.92</v>
      </c>
      <c r="G15" s="63">
        <f>G16</f>
        <v>186800</v>
      </c>
      <c r="H15" s="63">
        <f>H16</f>
        <v>186800</v>
      </c>
    </row>
    <row r="16" spans="1:8" ht="30">
      <c r="A16" s="32" t="s">
        <v>69</v>
      </c>
      <c r="B16" s="53" t="s">
        <v>55</v>
      </c>
      <c r="C16" s="48" t="s">
        <v>138</v>
      </c>
      <c r="D16" s="48" t="s">
        <v>56</v>
      </c>
      <c r="E16" s="48"/>
      <c r="F16" s="131">
        <f>F18</f>
        <v>350862.92</v>
      </c>
      <c r="G16" s="63">
        <f>G18</f>
        <v>186800</v>
      </c>
      <c r="H16" s="63">
        <f>H18</f>
        <v>186800</v>
      </c>
    </row>
    <row r="17" spans="1:8" ht="15">
      <c r="A17" s="80" t="s">
        <v>70</v>
      </c>
      <c r="B17" s="53" t="s">
        <v>81</v>
      </c>
      <c r="C17" s="48" t="s">
        <v>138</v>
      </c>
      <c r="D17" s="48" t="s">
        <v>56</v>
      </c>
      <c r="E17" s="48" t="s">
        <v>82</v>
      </c>
      <c r="F17" s="131">
        <f>F18</f>
        <v>350862.92</v>
      </c>
      <c r="G17" s="63">
        <f>G18</f>
        <v>186800</v>
      </c>
      <c r="H17" s="63">
        <f>H18</f>
        <v>186800</v>
      </c>
    </row>
    <row r="18" spans="1:8" ht="15">
      <c r="A18" s="32" t="s">
        <v>71</v>
      </c>
      <c r="B18" s="53" t="s">
        <v>9</v>
      </c>
      <c r="C18" s="48" t="s">
        <v>138</v>
      </c>
      <c r="D18" s="48" t="s">
        <v>56</v>
      </c>
      <c r="E18" s="48" t="s">
        <v>8</v>
      </c>
      <c r="F18" s="131">
        <v>350862.92</v>
      </c>
      <c r="G18" s="63">
        <v>186800</v>
      </c>
      <c r="H18" s="63">
        <v>186800</v>
      </c>
    </row>
    <row r="19" spans="1:8" ht="15">
      <c r="A19" s="80" t="s">
        <v>75</v>
      </c>
      <c r="B19" s="51" t="s">
        <v>177</v>
      </c>
      <c r="C19" s="48" t="s">
        <v>175</v>
      </c>
      <c r="D19" s="48"/>
      <c r="E19" s="48"/>
      <c r="F19" s="131">
        <f aca="true" t="shared" si="1" ref="F19:H20">F20</f>
        <v>6600</v>
      </c>
      <c r="G19" s="63">
        <f t="shared" si="1"/>
        <v>0</v>
      </c>
      <c r="H19" s="63">
        <f t="shared" si="1"/>
        <v>0</v>
      </c>
    </row>
    <row r="20" spans="1:8" ht="30">
      <c r="A20" s="32" t="s">
        <v>76</v>
      </c>
      <c r="B20" s="53" t="s">
        <v>243</v>
      </c>
      <c r="C20" s="48" t="s">
        <v>175</v>
      </c>
      <c r="D20" s="48" t="s">
        <v>54</v>
      </c>
      <c r="E20" s="48"/>
      <c r="F20" s="131">
        <f t="shared" si="1"/>
        <v>6600</v>
      </c>
      <c r="G20" s="63">
        <f t="shared" si="1"/>
        <v>0</v>
      </c>
      <c r="H20" s="63">
        <f t="shared" si="1"/>
        <v>0</v>
      </c>
    </row>
    <row r="21" spans="1:8" ht="30">
      <c r="A21" s="80" t="s">
        <v>77</v>
      </c>
      <c r="B21" s="53" t="s">
        <v>55</v>
      </c>
      <c r="C21" s="48" t="s">
        <v>175</v>
      </c>
      <c r="D21" s="48" t="s">
        <v>56</v>
      </c>
      <c r="E21" s="48"/>
      <c r="F21" s="131">
        <f>F23</f>
        <v>6600</v>
      </c>
      <c r="G21" s="63">
        <f>G23</f>
        <v>0</v>
      </c>
      <c r="H21" s="63">
        <f>H23</f>
        <v>0</v>
      </c>
    </row>
    <row r="22" spans="1:8" ht="15">
      <c r="A22" s="32" t="s">
        <v>78</v>
      </c>
      <c r="B22" s="53" t="s">
        <v>81</v>
      </c>
      <c r="C22" s="48" t="s">
        <v>175</v>
      </c>
      <c r="D22" s="48" t="s">
        <v>56</v>
      </c>
      <c r="E22" s="48" t="s">
        <v>82</v>
      </c>
      <c r="F22" s="131">
        <f>F23</f>
        <v>6600</v>
      </c>
      <c r="G22" s="63">
        <f>G23</f>
        <v>0</v>
      </c>
      <c r="H22" s="63">
        <f>H23</f>
        <v>0</v>
      </c>
    </row>
    <row r="23" spans="1:8" ht="15">
      <c r="A23" s="80" t="s">
        <v>79</v>
      </c>
      <c r="B23" s="53" t="s">
        <v>9</v>
      </c>
      <c r="C23" s="48" t="s">
        <v>175</v>
      </c>
      <c r="D23" s="48" t="s">
        <v>56</v>
      </c>
      <c r="E23" s="48" t="s">
        <v>8</v>
      </c>
      <c r="F23" s="131">
        <v>6600</v>
      </c>
      <c r="G23" s="63">
        <v>0</v>
      </c>
      <c r="H23" s="63">
        <v>0</v>
      </c>
    </row>
    <row r="24" spans="1:8" ht="15">
      <c r="A24" s="32" t="s">
        <v>35</v>
      </c>
      <c r="B24" s="51" t="s">
        <v>179</v>
      </c>
      <c r="C24" s="48" t="s">
        <v>178</v>
      </c>
      <c r="D24" s="48"/>
      <c r="E24" s="48"/>
      <c r="F24" s="131">
        <f aca="true" t="shared" si="2" ref="F24:H25">F25</f>
        <v>15000</v>
      </c>
      <c r="G24" s="63">
        <f t="shared" si="2"/>
        <v>54800</v>
      </c>
      <c r="H24" s="63">
        <f t="shared" si="2"/>
        <v>54800</v>
      </c>
    </row>
    <row r="25" spans="1:8" ht="30">
      <c r="A25" s="80" t="s">
        <v>89</v>
      </c>
      <c r="B25" s="53" t="s">
        <v>243</v>
      </c>
      <c r="C25" s="48" t="s">
        <v>178</v>
      </c>
      <c r="D25" s="48" t="s">
        <v>54</v>
      </c>
      <c r="E25" s="48"/>
      <c r="F25" s="131">
        <f t="shared" si="2"/>
        <v>15000</v>
      </c>
      <c r="G25" s="63">
        <f t="shared" si="2"/>
        <v>54800</v>
      </c>
      <c r="H25" s="63">
        <f t="shared" si="2"/>
        <v>54800</v>
      </c>
    </row>
    <row r="26" spans="1:8" ht="30">
      <c r="A26" s="32" t="s">
        <v>90</v>
      </c>
      <c r="B26" s="53" t="s">
        <v>55</v>
      </c>
      <c r="C26" s="48" t="s">
        <v>178</v>
      </c>
      <c r="D26" s="48" t="s">
        <v>56</v>
      </c>
      <c r="E26" s="48"/>
      <c r="F26" s="131">
        <f>F28</f>
        <v>15000</v>
      </c>
      <c r="G26" s="63">
        <f>G28</f>
        <v>54800</v>
      </c>
      <c r="H26" s="63">
        <f>H28</f>
        <v>54800</v>
      </c>
    </row>
    <row r="27" spans="1:8" ht="15">
      <c r="A27" s="80" t="s">
        <v>91</v>
      </c>
      <c r="B27" s="53" t="s">
        <v>81</v>
      </c>
      <c r="C27" s="48" t="s">
        <v>178</v>
      </c>
      <c r="D27" s="48" t="s">
        <v>56</v>
      </c>
      <c r="E27" s="48" t="s">
        <v>82</v>
      </c>
      <c r="F27" s="131">
        <f>F28</f>
        <v>15000</v>
      </c>
      <c r="G27" s="63">
        <f>G28</f>
        <v>54800</v>
      </c>
      <c r="H27" s="63">
        <f>H28</f>
        <v>54800</v>
      </c>
    </row>
    <row r="28" spans="1:8" ht="15">
      <c r="A28" s="32" t="s">
        <v>16</v>
      </c>
      <c r="B28" s="53" t="s">
        <v>9</v>
      </c>
      <c r="C28" s="48" t="s">
        <v>178</v>
      </c>
      <c r="D28" s="48" t="s">
        <v>56</v>
      </c>
      <c r="E28" s="48" t="s">
        <v>8</v>
      </c>
      <c r="F28" s="131">
        <v>15000</v>
      </c>
      <c r="G28" s="63">
        <v>54800</v>
      </c>
      <c r="H28" s="63">
        <v>54800</v>
      </c>
    </row>
    <row r="29" spans="1:8" s="81" customFormat="1" ht="46.5" customHeight="1">
      <c r="A29" s="80" t="s">
        <v>92</v>
      </c>
      <c r="B29" s="55" t="s">
        <v>1</v>
      </c>
      <c r="C29" s="56" t="s">
        <v>135</v>
      </c>
      <c r="D29" s="56"/>
      <c r="E29" s="56"/>
      <c r="F29" s="136">
        <f>F30+F35</f>
        <v>471431.95</v>
      </c>
      <c r="G29" s="124">
        <f>G30+G35</f>
        <v>334553</v>
      </c>
      <c r="H29" s="124">
        <f>H30+H35</f>
        <v>336540</v>
      </c>
    </row>
    <row r="30" spans="1:8" ht="30">
      <c r="A30" s="32" t="s">
        <v>17</v>
      </c>
      <c r="B30" s="110" t="s">
        <v>198</v>
      </c>
      <c r="C30" s="48" t="s">
        <v>136</v>
      </c>
      <c r="D30" s="48"/>
      <c r="E30" s="56"/>
      <c r="F30" s="131">
        <f>F31</f>
        <v>333031.95</v>
      </c>
      <c r="G30" s="63">
        <f aca="true" t="shared" si="3" ref="F30:H33">G31</f>
        <v>196153</v>
      </c>
      <c r="H30" s="63">
        <f t="shared" si="3"/>
        <v>198140</v>
      </c>
    </row>
    <row r="31" spans="1:8" ht="30">
      <c r="A31" s="80" t="s">
        <v>93</v>
      </c>
      <c r="B31" s="53" t="s">
        <v>243</v>
      </c>
      <c r="C31" s="48" t="s">
        <v>136</v>
      </c>
      <c r="D31" s="48" t="s">
        <v>54</v>
      </c>
      <c r="E31" s="56"/>
      <c r="F31" s="131">
        <f t="shared" si="3"/>
        <v>333031.95</v>
      </c>
      <c r="G31" s="63">
        <f t="shared" si="3"/>
        <v>196153</v>
      </c>
      <c r="H31" s="63">
        <f t="shared" si="3"/>
        <v>198140</v>
      </c>
    </row>
    <row r="32" spans="1:8" ht="30">
      <c r="A32" s="32" t="s">
        <v>94</v>
      </c>
      <c r="B32" s="53" t="s">
        <v>55</v>
      </c>
      <c r="C32" s="48" t="s">
        <v>136</v>
      </c>
      <c r="D32" s="48" t="s">
        <v>56</v>
      </c>
      <c r="E32" s="56"/>
      <c r="F32" s="131">
        <f t="shared" si="3"/>
        <v>333031.95</v>
      </c>
      <c r="G32" s="63">
        <f t="shared" si="3"/>
        <v>196153</v>
      </c>
      <c r="H32" s="63">
        <f t="shared" si="3"/>
        <v>198140</v>
      </c>
    </row>
    <row r="33" spans="1:8" ht="15">
      <c r="A33" s="80" t="s">
        <v>18</v>
      </c>
      <c r="B33" s="125" t="s">
        <v>60</v>
      </c>
      <c r="C33" s="48" t="s">
        <v>136</v>
      </c>
      <c r="D33" s="48" t="s">
        <v>56</v>
      </c>
      <c r="E33" s="48" t="s">
        <v>61</v>
      </c>
      <c r="F33" s="131">
        <f t="shared" si="3"/>
        <v>333031.95</v>
      </c>
      <c r="G33" s="63">
        <f t="shared" si="3"/>
        <v>196153</v>
      </c>
      <c r="H33" s="63">
        <f t="shared" si="3"/>
        <v>198140</v>
      </c>
    </row>
    <row r="34" spans="1:8" ht="15">
      <c r="A34" s="32" t="s">
        <v>95</v>
      </c>
      <c r="B34" s="110" t="s">
        <v>11</v>
      </c>
      <c r="C34" s="48" t="s">
        <v>136</v>
      </c>
      <c r="D34" s="48" t="s">
        <v>56</v>
      </c>
      <c r="E34" s="48" t="s">
        <v>7</v>
      </c>
      <c r="F34" s="131">
        <v>333031.95</v>
      </c>
      <c r="G34" s="63">
        <v>196153</v>
      </c>
      <c r="H34" s="63">
        <v>198140</v>
      </c>
    </row>
    <row r="35" spans="1:8" ht="15">
      <c r="A35" s="80" t="s">
        <v>19</v>
      </c>
      <c r="B35" s="53" t="s">
        <v>244</v>
      </c>
      <c r="C35" s="48" t="s">
        <v>258</v>
      </c>
      <c r="D35" s="48"/>
      <c r="E35" s="48"/>
      <c r="F35" s="131">
        <f>F39</f>
        <v>138400</v>
      </c>
      <c r="G35" s="63">
        <f>G39</f>
        <v>138400</v>
      </c>
      <c r="H35" s="63">
        <f>H39</f>
        <v>138400</v>
      </c>
    </row>
    <row r="36" spans="1:8" ht="30">
      <c r="A36" s="32" t="s">
        <v>96</v>
      </c>
      <c r="B36" s="53" t="s">
        <v>243</v>
      </c>
      <c r="C36" s="48" t="s">
        <v>258</v>
      </c>
      <c r="D36" s="48" t="s">
        <v>54</v>
      </c>
      <c r="E36" s="56"/>
      <c r="F36" s="131">
        <f>F39</f>
        <v>138400</v>
      </c>
      <c r="G36" s="63">
        <f>G39</f>
        <v>138400</v>
      </c>
      <c r="H36" s="63">
        <f>H39</f>
        <v>138400</v>
      </c>
    </row>
    <row r="37" spans="1:8" ht="30">
      <c r="A37" s="80" t="s">
        <v>97</v>
      </c>
      <c r="B37" s="53" t="s">
        <v>55</v>
      </c>
      <c r="C37" s="48" t="s">
        <v>258</v>
      </c>
      <c r="D37" s="48" t="s">
        <v>56</v>
      </c>
      <c r="E37" s="56"/>
      <c r="F37" s="131">
        <f>F39</f>
        <v>138400</v>
      </c>
      <c r="G37" s="63">
        <f>G39</f>
        <v>138400</v>
      </c>
      <c r="H37" s="63">
        <f>H39</f>
        <v>138400</v>
      </c>
    </row>
    <row r="38" spans="1:8" ht="15">
      <c r="A38" s="32" t="s">
        <v>20</v>
      </c>
      <c r="B38" s="125" t="s">
        <v>60</v>
      </c>
      <c r="C38" s="48" t="s">
        <v>258</v>
      </c>
      <c r="D38" s="48" t="s">
        <v>56</v>
      </c>
      <c r="E38" s="48" t="s">
        <v>61</v>
      </c>
      <c r="F38" s="131">
        <f>F39</f>
        <v>138400</v>
      </c>
      <c r="G38" s="63">
        <f>G39</f>
        <v>138400</v>
      </c>
      <c r="H38" s="63">
        <f>H39</f>
        <v>138400</v>
      </c>
    </row>
    <row r="39" spans="1:8" ht="15">
      <c r="A39" s="80" t="s">
        <v>21</v>
      </c>
      <c r="B39" s="126" t="s">
        <v>11</v>
      </c>
      <c r="C39" s="48" t="s">
        <v>258</v>
      </c>
      <c r="D39" s="48" t="s">
        <v>56</v>
      </c>
      <c r="E39" s="48" t="s">
        <v>7</v>
      </c>
      <c r="F39" s="131">
        <v>138400</v>
      </c>
      <c r="G39" s="63">
        <v>138400</v>
      </c>
      <c r="H39" s="63">
        <v>138400</v>
      </c>
    </row>
    <row r="40" spans="1:8" ht="30">
      <c r="A40" s="32" t="s">
        <v>98</v>
      </c>
      <c r="B40" s="55" t="s">
        <v>212</v>
      </c>
      <c r="C40" s="56" t="s">
        <v>209</v>
      </c>
      <c r="D40" s="56"/>
      <c r="E40" s="56"/>
      <c r="F40" s="136">
        <f>F41</f>
        <v>6000</v>
      </c>
      <c r="G40" s="124">
        <v>0</v>
      </c>
      <c r="H40" s="124">
        <v>0</v>
      </c>
    </row>
    <row r="41" spans="1:8" ht="15">
      <c r="A41" s="80" t="s">
        <v>99</v>
      </c>
      <c r="B41" s="53" t="s">
        <v>210</v>
      </c>
      <c r="C41" s="48" t="s">
        <v>211</v>
      </c>
      <c r="D41" s="48"/>
      <c r="E41" s="56"/>
      <c r="F41" s="131">
        <f>F42</f>
        <v>6000</v>
      </c>
      <c r="G41" s="63">
        <v>0</v>
      </c>
      <c r="H41" s="63">
        <v>0</v>
      </c>
    </row>
    <row r="42" spans="1:8" ht="30">
      <c r="A42" s="32" t="s">
        <v>100</v>
      </c>
      <c r="B42" s="53" t="s">
        <v>243</v>
      </c>
      <c r="C42" s="48" t="s">
        <v>211</v>
      </c>
      <c r="D42" s="48" t="s">
        <v>54</v>
      </c>
      <c r="E42" s="48"/>
      <c r="F42" s="131">
        <f>F43</f>
        <v>6000</v>
      </c>
      <c r="G42" s="63">
        <v>0</v>
      </c>
      <c r="H42" s="63">
        <v>0</v>
      </c>
    </row>
    <row r="43" spans="1:8" ht="30">
      <c r="A43" s="80" t="s">
        <v>101</v>
      </c>
      <c r="B43" s="53" t="s">
        <v>55</v>
      </c>
      <c r="C43" s="48" t="s">
        <v>211</v>
      </c>
      <c r="D43" s="48" t="s">
        <v>56</v>
      </c>
      <c r="E43" s="48"/>
      <c r="F43" s="131">
        <f>F44</f>
        <v>6000</v>
      </c>
      <c r="G43" s="63">
        <v>0</v>
      </c>
      <c r="H43" s="63">
        <v>0</v>
      </c>
    </row>
    <row r="44" spans="1:8" ht="15">
      <c r="A44" s="32" t="s">
        <v>102</v>
      </c>
      <c r="B44" s="93" t="s">
        <v>206</v>
      </c>
      <c r="C44" s="48" t="s">
        <v>211</v>
      </c>
      <c r="D44" s="48" t="s">
        <v>56</v>
      </c>
      <c r="E44" s="48" t="s">
        <v>207</v>
      </c>
      <c r="F44" s="131">
        <f>F45</f>
        <v>6000</v>
      </c>
      <c r="G44" s="63">
        <v>0</v>
      </c>
      <c r="H44" s="63">
        <v>0</v>
      </c>
    </row>
    <row r="45" spans="1:8" ht="15">
      <c r="A45" s="80" t="s">
        <v>22</v>
      </c>
      <c r="B45" s="93" t="s">
        <v>246</v>
      </c>
      <c r="C45" s="48" t="s">
        <v>211</v>
      </c>
      <c r="D45" s="48" t="s">
        <v>56</v>
      </c>
      <c r="E45" s="48" t="s">
        <v>245</v>
      </c>
      <c r="F45" s="131">
        <v>6000</v>
      </c>
      <c r="G45" s="63">
        <v>0</v>
      </c>
      <c r="H45" s="63">
        <v>0</v>
      </c>
    </row>
    <row r="46" spans="1:8" s="81" customFormat="1" ht="45" customHeight="1">
      <c r="A46" s="32" t="s">
        <v>156</v>
      </c>
      <c r="B46" s="71" t="s">
        <v>154</v>
      </c>
      <c r="C46" s="56" t="s">
        <v>193</v>
      </c>
      <c r="D46" s="56"/>
      <c r="E46" s="56"/>
      <c r="F46" s="136">
        <f>F47</f>
        <v>716471.03</v>
      </c>
      <c r="G46" s="124">
        <f>G47</f>
        <v>623349.29</v>
      </c>
      <c r="H46" s="124">
        <f>H47</f>
        <v>623349.29</v>
      </c>
    </row>
    <row r="47" spans="1:8" ht="15">
      <c r="A47" s="80" t="s">
        <v>103</v>
      </c>
      <c r="B47" s="83" t="s">
        <v>239</v>
      </c>
      <c r="C47" s="48" t="s">
        <v>173</v>
      </c>
      <c r="D47" s="48"/>
      <c r="E47" s="48"/>
      <c r="F47" s="131">
        <f>F48+F52+F56</f>
        <v>716471.03</v>
      </c>
      <c r="G47" s="63">
        <f>G48+G52+G56</f>
        <v>623349.29</v>
      </c>
      <c r="H47" s="63">
        <f>H48+H52+H56</f>
        <v>623349.29</v>
      </c>
    </row>
    <row r="48" spans="1:8" ht="60">
      <c r="A48" s="32" t="s">
        <v>36</v>
      </c>
      <c r="B48" s="53" t="s">
        <v>50</v>
      </c>
      <c r="C48" s="48" t="s">
        <v>173</v>
      </c>
      <c r="D48" s="48" t="s">
        <v>51</v>
      </c>
      <c r="E48" s="48"/>
      <c r="F48" s="131">
        <f aca="true" t="shared" si="4" ref="F48:H54">F49</f>
        <v>548149.29</v>
      </c>
      <c r="G48" s="63">
        <f t="shared" si="4"/>
        <v>485222.03</v>
      </c>
      <c r="H48" s="63">
        <f t="shared" si="4"/>
        <v>485222.03</v>
      </c>
    </row>
    <row r="49" spans="1:8" ht="15">
      <c r="A49" s="80" t="s">
        <v>104</v>
      </c>
      <c r="B49" s="53" t="s">
        <v>84</v>
      </c>
      <c r="C49" s="48" t="s">
        <v>173</v>
      </c>
      <c r="D49" s="48" t="s">
        <v>85</v>
      </c>
      <c r="E49" s="48"/>
      <c r="F49" s="131">
        <f t="shared" si="4"/>
        <v>548149.29</v>
      </c>
      <c r="G49" s="63">
        <f t="shared" si="4"/>
        <v>485222.03</v>
      </c>
      <c r="H49" s="63">
        <f t="shared" si="4"/>
        <v>485222.03</v>
      </c>
    </row>
    <row r="50" spans="1:8" ht="15" customHeight="1">
      <c r="A50" s="32" t="s">
        <v>105</v>
      </c>
      <c r="B50" s="93" t="s">
        <v>33</v>
      </c>
      <c r="C50" s="48" t="s">
        <v>173</v>
      </c>
      <c r="D50" s="48" t="s">
        <v>85</v>
      </c>
      <c r="E50" s="48" t="s">
        <v>32</v>
      </c>
      <c r="F50" s="131">
        <f t="shared" si="4"/>
        <v>548149.29</v>
      </c>
      <c r="G50" s="63">
        <f t="shared" si="4"/>
        <v>485222.03</v>
      </c>
      <c r="H50" s="63">
        <f t="shared" si="4"/>
        <v>485222.03</v>
      </c>
    </row>
    <row r="51" spans="1:8" ht="30">
      <c r="A51" s="80" t="s">
        <v>31</v>
      </c>
      <c r="B51" s="83" t="s">
        <v>217</v>
      </c>
      <c r="C51" s="48" t="s">
        <v>173</v>
      </c>
      <c r="D51" s="48" t="s">
        <v>85</v>
      </c>
      <c r="E51" s="48" t="s">
        <v>87</v>
      </c>
      <c r="F51" s="131">
        <v>548149.29</v>
      </c>
      <c r="G51" s="63">
        <v>485222.03</v>
      </c>
      <c r="H51" s="63">
        <v>485222.03</v>
      </c>
    </row>
    <row r="52" spans="1:8" ht="30">
      <c r="A52" s="32" t="s">
        <v>106</v>
      </c>
      <c r="B52" s="53" t="s">
        <v>243</v>
      </c>
      <c r="C52" s="48" t="s">
        <v>173</v>
      </c>
      <c r="D52" s="48" t="s">
        <v>54</v>
      </c>
      <c r="E52" s="48"/>
      <c r="F52" s="131">
        <f t="shared" si="4"/>
        <v>49521.74</v>
      </c>
      <c r="G52" s="63">
        <f t="shared" si="4"/>
        <v>62927.26</v>
      </c>
      <c r="H52" s="63">
        <f t="shared" si="4"/>
        <v>62927.26</v>
      </c>
    </row>
    <row r="53" spans="1:8" ht="30">
      <c r="A53" s="80" t="s">
        <v>37</v>
      </c>
      <c r="B53" s="53" t="s">
        <v>55</v>
      </c>
      <c r="C53" s="48" t="s">
        <v>173</v>
      </c>
      <c r="D53" s="48" t="s">
        <v>56</v>
      </c>
      <c r="E53" s="48"/>
      <c r="F53" s="131">
        <f t="shared" si="4"/>
        <v>49521.74</v>
      </c>
      <c r="G53" s="63">
        <f t="shared" si="4"/>
        <v>62927.26</v>
      </c>
      <c r="H53" s="63">
        <f t="shared" si="4"/>
        <v>62927.26</v>
      </c>
    </row>
    <row r="54" spans="1:8" ht="19.5" customHeight="1">
      <c r="A54" s="32" t="s">
        <v>38</v>
      </c>
      <c r="B54" s="93" t="s">
        <v>33</v>
      </c>
      <c r="C54" s="48" t="s">
        <v>173</v>
      </c>
      <c r="D54" s="48" t="s">
        <v>56</v>
      </c>
      <c r="E54" s="48" t="s">
        <v>32</v>
      </c>
      <c r="F54" s="131">
        <f t="shared" si="4"/>
        <v>49521.74</v>
      </c>
      <c r="G54" s="63">
        <f t="shared" si="4"/>
        <v>62927.26</v>
      </c>
      <c r="H54" s="63">
        <f t="shared" si="4"/>
        <v>62927.26</v>
      </c>
    </row>
    <row r="55" spans="1:8" ht="30">
      <c r="A55" s="80" t="s">
        <v>107</v>
      </c>
      <c r="B55" s="83" t="s">
        <v>217</v>
      </c>
      <c r="C55" s="48" t="s">
        <v>173</v>
      </c>
      <c r="D55" s="48" t="s">
        <v>56</v>
      </c>
      <c r="E55" s="48" t="s">
        <v>87</v>
      </c>
      <c r="F55" s="131">
        <v>49521.74</v>
      </c>
      <c r="G55" s="63">
        <v>62927.26</v>
      </c>
      <c r="H55" s="63">
        <v>62927.26</v>
      </c>
    </row>
    <row r="56" spans="1:8" ht="15">
      <c r="A56" s="32" t="s">
        <v>108</v>
      </c>
      <c r="B56" s="130" t="s">
        <v>267</v>
      </c>
      <c r="C56" s="48" t="s">
        <v>268</v>
      </c>
      <c r="D56" s="48"/>
      <c r="E56" s="48"/>
      <c r="F56" s="131">
        <f>F57</f>
        <v>118800</v>
      </c>
      <c r="G56" s="131">
        <f aca="true" t="shared" si="5" ref="G56:H59">G57</f>
        <v>75200</v>
      </c>
      <c r="H56" s="131">
        <f t="shared" si="5"/>
        <v>75200</v>
      </c>
    </row>
    <row r="57" spans="1:8" ht="30">
      <c r="A57" s="80" t="s">
        <v>109</v>
      </c>
      <c r="B57" s="53" t="s">
        <v>243</v>
      </c>
      <c r="C57" s="48" t="s">
        <v>268</v>
      </c>
      <c r="D57" s="48" t="s">
        <v>54</v>
      </c>
      <c r="E57" s="48"/>
      <c r="F57" s="131">
        <f>F58</f>
        <v>118800</v>
      </c>
      <c r="G57" s="131">
        <f t="shared" si="5"/>
        <v>75200</v>
      </c>
      <c r="H57" s="131">
        <f t="shared" si="5"/>
        <v>75200</v>
      </c>
    </row>
    <row r="58" spans="1:8" ht="30">
      <c r="A58" s="32" t="s">
        <v>39</v>
      </c>
      <c r="B58" s="53" t="s">
        <v>55</v>
      </c>
      <c r="C58" s="48" t="s">
        <v>268</v>
      </c>
      <c r="D58" s="48" t="s">
        <v>56</v>
      </c>
      <c r="E58" s="48"/>
      <c r="F58" s="131">
        <f>F59</f>
        <v>118800</v>
      </c>
      <c r="G58" s="131">
        <f t="shared" si="5"/>
        <v>75200</v>
      </c>
      <c r="H58" s="131">
        <f t="shared" si="5"/>
        <v>75200</v>
      </c>
    </row>
    <row r="59" spans="1:8" ht="19.5" customHeight="1">
      <c r="A59" s="80" t="s">
        <v>110</v>
      </c>
      <c r="B59" s="132" t="s">
        <v>33</v>
      </c>
      <c r="C59" s="48" t="s">
        <v>268</v>
      </c>
      <c r="D59" s="48" t="s">
        <v>56</v>
      </c>
      <c r="E59" s="48" t="s">
        <v>32</v>
      </c>
      <c r="F59" s="131">
        <f>F60</f>
        <v>118800</v>
      </c>
      <c r="G59" s="131">
        <f t="shared" si="5"/>
        <v>75200</v>
      </c>
      <c r="H59" s="131">
        <f t="shared" si="5"/>
        <v>75200</v>
      </c>
    </row>
    <row r="60" spans="1:8" ht="30">
      <c r="A60" s="32" t="s">
        <v>111</v>
      </c>
      <c r="B60" s="83" t="s">
        <v>217</v>
      </c>
      <c r="C60" s="48" t="s">
        <v>268</v>
      </c>
      <c r="D60" s="48" t="s">
        <v>56</v>
      </c>
      <c r="E60" s="48" t="s">
        <v>87</v>
      </c>
      <c r="F60" s="131">
        <v>118800</v>
      </c>
      <c r="G60" s="131">
        <v>75200</v>
      </c>
      <c r="H60" s="131">
        <v>75200</v>
      </c>
    </row>
    <row r="61" spans="1:8" ht="45">
      <c r="A61" s="80" t="s">
        <v>112</v>
      </c>
      <c r="B61" s="69" t="s">
        <v>155</v>
      </c>
      <c r="C61" s="70" t="s">
        <v>171</v>
      </c>
      <c r="D61" s="70"/>
      <c r="E61" s="70"/>
      <c r="F61" s="78">
        <f>F62</f>
        <v>470078.56</v>
      </c>
      <c r="G61" s="50">
        <f>G63+G67</f>
        <v>82084</v>
      </c>
      <c r="H61" s="50">
        <f>H63+H67</f>
        <v>82084</v>
      </c>
    </row>
    <row r="62" spans="1:8" ht="15">
      <c r="A62" s="32" t="s">
        <v>113</v>
      </c>
      <c r="B62" s="68" t="s">
        <v>153</v>
      </c>
      <c r="C62" s="65" t="s">
        <v>152</v>
      </c>
      <c r="D62" s="65"/>
      <c r="E62" s="65"/>
      <c r="F62" s="131">
        <f>F63+F70</f>
        <v>470078.56</v>
      </c>
      <c r="G62" s="63">
        <f>G63+G67</f>
        <v>82084</v>
      </c>
      <c r="H62" s="63">
        <f>H63+H67</f>
        <v>82084</v>
      </c>
    </row>
    <row r="63" spans="1:8" ht="30">
      <c r="A63" s="80" t="s">
        <v>114</v>
      </c>
      <c r="B63" s="53" t="s">
        <v>243</v>
      </c>
      <c r="C63" s="65" t="s">
        <v>152</v>
      </c>
      <c r="D63" s="65" t="s">
        <v>54</v>
      </c>
      <c r="E63" s="65"/>
      <c r="F63" s="131">
        <f aca="true" t="shared" si="6" ref="F63:H65">F64</f>
        <v>447994.56</v>
      </c>
      <c r="G63" s="63">
        <f t="shared" si="6"/>
        <v>60000</v>
      </c>
      <c r="H63" s="63">
        <f t="shared" si="6"/>
        <v>60000</v>
      </c>
    </row>
    <row r="64" spans="1:8" ht="30">
      <c r="A64" s="32" t="s">
        <v>115</v>
      </c>
      <c r="B64" s="68" t="s">
        <v>55</v>
      </c>
      <c r="C64" s="65" t="s">
        <v>152</v>
      </c>
      <c r="D64" s="65" t="s">
        <v>56</v>
      </c>
      <c r="E64" s="65"/>
      <c r="F64" s="131">
        <f t="shared" si="6"/>
        <v>447994.56</v>
      </c>
      <c r="G64" s="63">
        <f t="shared" si="6"/>
        <v>60000</v>
      </c>
      <c r="H64" s="63">
        <f t="shared" si="6"/>
        <v>60000</v>
      </c>
    </row>
    <row r="65" spans="1:8" ht="15">
      <c r="A65" s="80" t="s">
        <v>116</v>
      </c>
      <c r="B65" s="127" t="s">
        <v>81</v>
      </c>
      <c r="C65" s="65" t="s">
        <v>152</v>
      </c>
      <c r="D65" s="65" t="s">
        <v>56</v>
      </c>
      <c r="E65" s="65" t="s">
        <v>82</v>
      </c>
      <c r="F65" s="131">
        <f t="shared" si="6"/>
        <v>447994.56</v>
      </c>
      <c r="G65" s="63">
        <f t="shared" si="6"/>
        <v>60000</v>
      </c>
      <c r="H65" s="63">
        <f t="shared" si="6"/>
        <v>60000</v>
      </c>
    </row>
    <row r="66" spans="1:8" ht="15">
      <c r="A66" s="32" t="s">
        <v>117</v>
      </c>
      <c r="B66" s="127" t="s">
        <v>26</v>
      </c>
      <c r="C66" s="65" t="s">
        <v>152</v>
      </c>
      <c r="D66" s="65" t="s">
        <v>56</v>
      </c>
      <c r="E66" s="65" t="s">
        <v>83</v>
      </c>
      <c r="F66" s="131">
        <v>447994.56</v>
      </c>
      <c r="G66" s="63">
        <v>60000</v>
      </c>
      <c r="H66" s="63">
        <v>60000</v>
      </c>
    </row>
    <row r="67" spans="1:8" ht="15">
      <c r="A67" s="80" t="s">
        <v>118</v>
      </c>
      <c r="B67" s="53" t="s">
        <v>57</v>
      </c>
      <c r="C67" s="65" t="s">
        <v>152</v>
      </c>
      <c r="D67" s="65" t="s">
        <v>58</v>
      </c>
      <c r="E67" s="65"/>
      <c r="F67" s="131">
        <f aca="true" t="shared" si="7" ref="F67:H69">F68</f>
        <v>22084</v>
      </c>
      <c r="G67" s="63">
        <f t="shared" si="7"/>
        <v>22084</v>
      </c>
      <c r="H67" s="63">
        <f t="shared" si="7"/>
        <v>22084</v>
      </c>
    </row>
    <row r="68" spans="1:8" ht="15">
      <c r="A68" s="32" t="s">
        <v>119</v>
      </c>
      <c r="B68" s="53" t="s">
        <v>161</v>
      </c>
      <c r="C68" s="65" t="s">
        <v>152</v>
      </c>
      <c r="D68" s="65" t="s">
        <v>160</v>
      </c>
      <c r="E68" s="65"/>
      <c r="F68" s="131">
        <f t="shared" si="7"/>
        <v>22084</v>
      </c>
      <c r="G68" s="63">
        <f t="shared" si="7"/>
        <v>22084</v>
      </c>
      <c r="H68" s="63">
        <f t="shared" si="7"/>
        <v>22084</v>
      </c>
    </row>
    <row r="69" spans="1:8" ht="15">
      <c r="A69" s="80" t="s">
        <v>120</v>
      </c>
      <c r="B69" s="127" t="s">
        <v>81</v>
      </c>
      <c r="C69" s="65" t="s">
        <v>152</v>
      </c>
      <c r="D69" s="65" t="s">
        <v>160</v>
      </c>
      <c r="E69" s="65" t="s">
        <v>82</v>
      </c>
      <c r="F69" s="131">
        <f t="shared" si="7"/>
        <v>22084</v>
      </c>
      <c r="G69" s="63">
        <f t="shared" si="7"/>
        <v>22084</v>
      </c>
      <c r="H69" s="63">
        <f t="shared" si="7"/>
        <v>22084</v>
      </c>
    </row>
    <row r="70" spans="1:8" ht="15">
      <c r="A70" s="32" t="s">
        <v>121</v>
      </c>
      <c r="B70" s="53" t="s">
        <v>153</v>
      </c>
      <c r="C70" s="65" t="s">
        <v>152</v>
      </c>
      <c r="D70" s="65" t="s">
        <v>160</v>
      </c>
      <c r="E70" s="65" t="s">
        <v>83</v>
      </c>
      <c r="F70" s="131">
        <v>22084</v>
      </c>
      <c r="G70" s="63">
        <v>22084</v>
      </c>
      <c r="H70" s="63">
        <v>22084</v>
      </c>
    </row>
    <row r="71" spans="1:8" ht="15">
      <c r="A71" s="80" t="s">
        <v>122</v>
      </c>
      <c r="B71" s="51" t="s">
        <v>219</v>
      </c>
      <c r="C71" s="72" t="s">
        <v>220</v>
      </c>
      <c r="D71" s="65"/>
      <c r="E71" s="65"/>
      <c r="F71" s="78">
        <f>F72</f>
        <v>5087084.23</v>
      </c>
      <c r="G71" s="50">
        <f>G72</f>
        <v>4505899.71</v>
      </c>
      <c r="H71" s="50">
        <f>H72</f>
        <v>4318620.71</v>
      </c>
    </row>
    <row r="72" spans="1:8" ht="15">
      <c r="A72" s="32" t="s">
        <v>123</v>
      </c>
      <c r="B72" s="55" t="s">
        <v>222</v>
      </c>
      <c r="C72" s="109" t="s">
        <v>158</v>
      </c>
      <c r="D72" s="103"/>
      <c r="E72" s="103"/>
      <c r="F72" s="115">
        <f>F73+F91+F96+F105++F110+F115</f>
        <v>5087084.23</v>
      </c>
      <c r="G72" s="61">
        <f>G73+G91+G96+G105++G110+G115</f>
        <v>4505899.71</v>
      </c>
      <c r="H72" s="61">
        <f>H73+H91+H96+H105++H110+H115</f>
        <v>4318620.71</v>
      </c>
    </row>
    <row r="73" spans="1:8" s="81" customFormat="1" ht="45" customHeight="1">
      <c r="A73" s="80" t="s">
        <v>124</v>
      </c>
      <c r="B73" s="53" t="s">
        <v>221</v>
      </c>
      <c r="C73" s="48" t="s">
        <v>139</v>
      </c>
      <c r="D73" s="48" t="s">
        <v>48</v>
      </c>
      <c r="E73" s="57"/>
      <c r="F73" s="137">
        <f>F74+F79+F83+F87</f>
        <v>4869345.95</v>
      </c>
      <c r="G73" s="104">
        <f>G74+G79+G83+G87</f>
        <v>4271300.43</v>
      </c>
      <c r="H73" s="104">
        <f>H74+H79+H83+H87</f>
        <v>4066376.4299999997</v>
      </c>
    </row>
    <row r="74" spans="1:8" ht="63.75" customHeight="1">
      <c r="A74" s="32" t="s">
        <v>125</v>
      </c>
      <c r="B74" s="53" t="s">
        <v>50</v>
      </c>
      <c r="C74" s="48" t="s">
        <v>139</v>
      </c>
      <c r="D74" s="48" t="s">
        <v>51</v>
      </c>
      <c r="E74" s="57"/>
      <c r="F74" s="137">
        <f aca="true" t="shared" si="8" ref="F74:H75">F75</f>
        <v>4012193.79</v>
      </c>
      <c r="G74" s="104">
        <f t="shared" si="8"/>
        <v>3847157.05</v>
      </c>
      <c r="H74" s="104">
        <f t="shared" si="8"/>
        <v>3851590.05</v>
      </c>
    </row>
    <row r="75" spans="1:8" ht="30">
      <c r="A75" s="80" t="s">
        <v>181</v>
      </c>
      <c r="B75" s="53" t="s">
        <v>52</v>
      </c>
      <c r="C75" s="48" t="s">
        <v>139</v>
      </c>
      <c r="D75" s="48" t="s">
        <v>53</v>
      </c>
      <c r="E75" s="57"/>
      <c r="F75" s="137">
        <f>F76</f>
        <v>4012193.79</v>
      </c>
      <c r="G75" s="104">
        <f t="shared" si="8"/>
        <v>3847157.05</v>
      </c>
      <c r="H75" s="104">
        <f t="shared" si="8"/>
        <v>3851590.05</v>
      </c>
    </row>
    <row r="76" spans="1:8" ht="15">
      <c r="A76" s="32" t="s">
        <v>182</v>
      </c>
      <c r="B76" s="58" t="s">
        <v>72</v>
      </c>
      <c r="C76" s="48" t="s">
        <v>139</v>
      </c>
      <c r="D76" s="48" t="s">
        <v>53</v>
      </c>
      <c r="E76" s="57" t="s">
        <v>73</v>
      </c>
      <c r="F76" s="137">
        <f>F77+F78</f>
        <v>4012193.79</v>
      </c>
      <c r="G76" s="104">
        <f>G77+G78</f>
        <v>3847157.05</v>
      </c>
      <c r="H76" s="104">
        <f>H77+H78</f>
        <v>3851590.05</v>
      </c>
    </row>
    <row r="77" spans="1:8" ht="30">
      <c r="A77" s="80" t="s">
        <v>183</v>
      </c>
      <c r="B77" s="68" t="s">
        <v>41</v>
      </c>
      <c r="C77" s="48" t="s">
        <v>139</v>
      </c>
      <c r="D77" s="48" t="s">
        <v>53</v>
      </c>
      <c r="E77" s="57" t="s">
        <v>74</v>
      </c>
      <c r="F77" s="137">
        <v>1085180.54</v>
      </c>
      <c r="G77" s="104">
        <v>1085180.54</v>
      </c>
      <c r="H77" s="104">
        <v>1085180.54</v>
      </c>
    </row>
    <row r="78" spans="1:8" ht="45">
      <c r="A78" s="32" t="s">
        <v>184</v>
      </c>
      <c r="B78" s="53" t="s">
        <v>42</v>
      </c>
      <c r="C78" s="48" t="s">
        <v>139</v>
      </c>
      <c r="D78" s="48" t="s">
        <v>53</v>
      </c>
      <c r="E78" s="57" t="s">
        <v>59</v>
      </c>
      <c r="F78" s="137">
        <v>2927013.25</v>
      </c>
      <c r="G78" s="104">
        <v>2761976.51</v>
      </c>
      <c r="H78" s="104">
        <v>2766409.51</v>
      </c>
    </row>
    <row r="79" spans="1:8" ht="30">
      <c r="A79" s="80" t="s">
        <v>185</v>
      </c>
      <c r="B79" s="53" t="s">
        <v>243</v>
      </c>
      <c r="C79" s="48" t="s">
        <v>139</v>
      </c>
      <c r="D79" s="48" t="s">
        <v>54</v>
      </c>
      <c r="E79" s="57"/>
      <c r="F79" s="137">
        <f aca="true" t="shared" si="9" ref="F79:H81">F80</f>
        <v>743870.16</v>
      </c>
      <c r="G79" s="104">
        <f t="shared" si="9"/>
        <v>310861.38</v>
      </c>
      <c r="H79" s="104">
        <f t="shared" si="9"/>
        <v>101504.38</v>
      </c>
    </row>
    <row r="80" spans="1:9" ht="30">
      <c r="A80" s="32" t="s">
        <v>186</v>
      </c>
      <c r="B80" s="53" t="s">
        <v>55</v>
      </c>
      <c r="C80" s="48" t="s">
        <v>139</v>
      </c>
      <c r="D80" s="48" t="s">
        <v>56</v>
      </c>
      <c r="E80" s="57"/>
      <c r="F80" s="137">
        <f t="shared" si="9"/>
        <v>743870.16</v>
      </c>
      <c r="G80" s="104">
        <f t="shared" si="9"/>
        <v>310861.38</v>
      </c>
      <c r="H80" s="104">
        <f t="shared" si="9"/>
        <v>101504.38</v>
      </c>
      <c r="I80" s="62"/>
    </row>
    <row r="81" spans="1:8" ht="15">
      <c r="A81" s="80" t="s">
        <v>187</v>
      </c>
      <c r="B81" s="58" t="s">
        <v>72</v>
      </c>
      <c r="C81" s="48" t="s">
        <v>139</v>
      </c>
      <c r="D81" s="48" t="s">
        <v>56</v>
      </c>
      <c r="E81" s="57" t="s">
        <v>73</v>
      </c>
      <c r="F81" s="137">
        <f t="shared" si="9"/>
        <v>743870.16</v>
      </c>
      <c r="G81" s="104">
        <f t="shared" si="9"/>
        <v>310861.38</v>
      </c>
      <c r="H81" s="104">
        <f t="shared" si="9"/>
        <v>101504.38</v>
      </c>
    </row>
    <row r="82" spans="1:8" ht="45">
      <c r="A82" s="32" t="s">
        <v>126</v>
      </c>
      <c r="B82" s="53" t="s">
        <v>42</v>
      </c>
      <c r="C82" s="48" t="s">
        <v>139</v>
      </c>
      <c r="D82" s="48" t="s">
        <v>56</v>
      </c>
      <c r="E82" s="57" t="s">
        <v>59</v>
      </c>
      <c r="F82" s="137">
        <v>743870.16</v>
      </c>
      <c r="G82" s="104">
        <v>310861.38</v>
      </c>
      <c r="H82" s="104">
        <v>101504.38</v>
      </c>
    </row>
    <row r="83" spans="1:8" ht="15">
      <c r="A83" s="80" t="s">
        <v>127</v>
      </c>
      <c r="B83" s="53" t="s">
        <v>57</v>
      </c>
      <c r="C83" s="48" t="s">
        <v>139</v>
      </c>
      <c r="D83" s="48" t="s">
        <v>58</v>
      </c>
      <c r="E83" s="57"/>
      <c r="F83" s="137">
        <f>F84</f>
        <v>573</v>
      </c>
      <c r="G83" s="104">
        <f>G86</f>
        <v>573</v>
      </c>
      <c r="H83" s="104">
        <f>H86</f>
        <v>573</v>
      </c>
    </row>
    <row r="84" spans="1:8" ht="15">
      <c r="A84" s="32" t="s">
        <v>128</v>
      </c>
      <c r="B84" s="53" t="s">
        <v>161</v>
      </c>
      <c r="C84" s="48" t="s">
        <v>139</v>
      </c>
      <c r="D84" s="48" t="s">
        <v>160</v>
      </c>
      <c r="E84" s="57"/>
      <c r="F84" s="137">
        <f>F85</f>
        <v>573</v>
      </c>
      <c r="G84" s="104">
        <f>G83</f>
        <v>573</v>
      </c>
      <c r="H84" s="104">
        <f>H83</f>
        <v>573</v>
      </c>
    </row>
    <row r="85" spans="1:8" ht="15">
      <c r="A85" s="80" t="s">
        <v>129</v>
      </c>
      <c r="B85" s="58" t="s">
        <v>72</v>
      </c>
      <c r="C85" s="48" t="s">
        <v>139</v>
      </c>
      <c r="D85" s="48" t="s">
        <v>160</v>
      </c>
      <c r="E85" s="57" t="s">
        <v>73</v>
      </c>
      <c r="F85" s="137">
        <f>F86</f>
        <v>573</v>
      </c>
      <c r="G85" s="104">
        <f>G84</f>
        <v>573</v>
      </c>
      <c r="H85" s="104">
        <f>H84</f>
        <v>573</v>
      </c>
    </row>
    <row r="86" spans="1:8" ht="45">
      <c r="A86" s="32" t="s">
        <v>130</v>
      </c>
      <c r="B86" s="53" t="s">
        <v>42</v>
      </c>
      <c r="C86" s="48" t="s">
        <v>139</v>
      </c>
      <c r="D86" s="48" t="s">
        <v>160</v>
      </c>
      <c r="E86" s="57" t="s">
        <v>59</v>
      </c>
      <c r="F86" s="137">
        <v>573</v>
      </c>
      <c r="G86" s="104">
        <v>573</v>
      </c>
      <c r="H86" s="104">
        <v>573</v>
      </c>
    </row>
    <row r="87" spans="1:8" s="81" customFormat="1" ht="15">
      <c r="A87" s="80" t="s">
        <v>142</v>
      </c>
      <c r="B87" s="53" t="s">
        <v>3</v>
      </c>
      <c r="C87" s="48" t="s">
        <v>139</v>
      </c>
      <c r="D87" s="48" t="s">
        <v>4</v>
      </c>
      <c r="E87" s="57"/>
      <c r="F87" s="137">
        <f aca="true" t="shared" si="10" ref="F87:H89">F88</f>
        <v>112709</v>
      </c>
      <c r="G87" s="104">
        <f t="shared" si="10"/>
        <v>112709</v>
      </c>
      <c r="H87" s="104">
        <f t="shared" si="10"/>
        <v>112709</v>
      </c>
    </row>
    <row r="88" spans="1:8" ht="15">
      <c r="A88" s="32" t="s">
        <v>143</v>
      </c>
      <c r="B88" s="53" t="s">
        <v>14</v>
      </c>
      <c r="C88" s="48" t="s">
        <v>139</v>
      </c>
      <c r="D88" s="48" t="s">
        <v>13</v>
      </c>
      <c r="E88" s="57"/>
      <c r="F88" s="137">
        <f t="shared" si="10"/>
        <v>112709</v>
      </c>
      <c r="G88" s="104">
        <f t="shared" si="10"/>
        <v>112709</v>
      </c>
      <c r="H88" s="104">
        <f t="shared" si="10"/>
        <v>112709</v>
      </c>
    </row>
    <row r="89" spans="1:8" ht="15">
      <c r="A89" s="80" t="s">
        <v>144</v>
      </c>
      <c r="B89" s="58" t="s">
        <v>72</v>
      </c>
      <c r="C89" s="48" t="s">
        <v>139</v>
      </c>
      <c r="D89" s="48" t="s">
        <v>13</v>
      </c>
      <c r="E89" s="57" t="s">
        <v>73</v>
      </c>
      <c r="F89" s="137">
        <f t="shared" si="10"/>
        <v>112709</v>
      </c>
      <c r="G89" s="104">
        <f t="shared" si="10"/>
        <v>112709</v>
      </c>
      <c r="H89" s="104">
        <f t="shared" si="10"/>
        <v>112709</v>
      </c>
    </row>
    <row r="90" spans="1:8" ht="45">
      <c r="A90" s="32" t="s">
        <v>145</v>
      </c>
      <c r="B90" s="93" t="s">
        <v>2</v>
      </c>
      <c r="C90" s="48" t="s">
        <v>139</v>
      </c>
      <c r="D90" s="48" t="s">
        <v>13</v>
      </c>
      <c r="E90" s="57" t="s">
        <v>80</v>
      </c>
      <c r="F90" s="137">
        <v>112709</v>
      </c>
      <c r="G90" s="104">
        <v>112709</v>
      </c>
      <c r="H90" s="104">
        <v>112709</v>
      </c>
    </row>
    <row r="91" spans="1:8" s="81" customFormat="1" ht="45">
      <c r="A91" s="80" t="s">
        <v>146</v>
      </c>
      <c r="B91" s="53" t="s">
        <v>235</v>
      </c>
      <c r="C91" s="48" t="s">
        <v>131</v>
      </c>
      <c r="D91" s="48"/>
      <c r="E91" s="57"/>
      <c r="F91" s="137">
        <v>1000</v>
      </c>
      <c r="G91" s="104">
        <v>1000</v>
      </c>
      <c r="H91" s="104">
        <v>1000</v>
      </c>
    </row>
    <row r="92" spans="1:8" ht="15">
      <c r="A92" s="32" t="s">
        <v>147</v>
      </c>
      <c r="B92" s="94" t="s">
        <v>57</v>
      </c>
      <c r="C92" s="48" t="s">
        <v>131</v>
      </c>
      <c r="D92" s="48" t="s">
        <v>58</v>
      </c>
      <c r="E92" s="57"/>
      <c r="F92" s="137">
        <f aca="true" t="shared" si="11" ref="F92:H94">F93</f>
        <v>1000</v>
      </c>
      <c r="G92" s="104">
        <f t="shared" si="11"/>
        <v>1000</v>
      </c>
      <c r="H92" s="104">
        <f t="shared" si="11"/>
        <v>1000</v>
      </c>
    </row>
    <row r="93" spans="1:8" ht="15">
      <c r="A93" s="80" t="s">
        <v>148</v>
      </c>
      <c r="B93" s="95" t="s">
        <v>0</v>
      </c>
      <c r="C93" s="48" t="s">
        <v>131</v>
      </c>
      <c r="D93" s="48" t="s">
        <v>12</v>
      </c>
      <c r="E93" s="57"/>
      <c r="F93" s="137">
        <f t="shared" si="11"/>
        <v>1000</v>
      </c>
      <c r="G93" s="104">
        <f t="shared" si="11"/>
        <v>1000</v>
      </c>
      <c r="H93" s="104">
        <f t="shared" si="11"/>
        <v>1000</v>
      </c>
    </row>
    <row r="94" spans="1:8" ht="15">
      <c r="A94" s="32" t="s">
        <v>149</v>
      </c>
      <c r="B94" s="58" t="s">
        <v>72</v>
      </c>
      <c r="C94" s="48" t="s">
        <v>131</v>
      </c>
      <c r="D94" s="48" t="s">
        <v>12</v>
      </c>
      <c r="E94" s="57" t="s">
        <v>73</v>
      </c>
      <c r="F94" s="137">
        <f t="shared" si="11"/>
        <v>1000</v>
      </c>
      <c r="G94" s="104">
        <f t="shared" si="11"/>
        <v>1000</v>
      </c>
      <c r="H94" s="104">
        <f t="shared" si="11"/>
        <v>1000</v>
      </c>
    </row>
    <row r="95" spans="1:8" ht="15">
      <c r="A95" s="80" t="s">
        <v>150</v>
      </c>
      <c r="B95" s="58" t="s">
        <v>86</v>
      </c>
      <c r="C95" s="48" t="s">
        <v>131</v>
      </c>
      <c r="D95" s="48" t="s">
        <v>12</v>
      </c>
      <c r="E95" s="57" t="s">
        <v>27</v>
      </c>
      <c r="F95" s="137">
        <v>1000</v>
      </c>
      <c r="G95" s="104">
        <v>1000</v>
      </c>
      <c r="H95" s="104">
        <v>1000</v>
      </c>
    </row>
    <row r="96" spans="1:8" s="81" customFormat="1" ht="63" customHeight="1">
      <c r="A96" s="32" t="s">
        <v>151</v>
      </c>
      <c r="B96" s="53" t="s">
        <v>236</v>
      </c>
      <c r="C96" s="48" t="s">
        <v>157</v>
      </c>
      <c r="D96" s="48"/>
      <c r="E96" s="57"/>
      <c r="F96" s="137">
        <f>F97+F101</f>
        <v>155033</v>
      </c>
      <c r="G96" s="104">
        <f>G97+G101</f>
        <v>172382</v>
      </c>
      <c r="H96" s="104">
        <f>H97+H101</f>
        <v>190027</v>
      </c>
    </row>
    <row r="97" spans="1:8" ht="60">
      <c r="A97" s="80" t="s">
        <v>162</v>
      </c>
      <c r="B97" s="53" t="s">
        <v>50</v>
      </c>
      <c r="C97" s="48" t="s">
        <v>157</v>
      </c>
      <c r="D97" s="48" t="s">
        <v>51</v>
      </c>
      <c r="E97" s="57"/>
      <c r="F97" s="137">
        <f aca="true" t="shared" si="12" ref="F97:H99">F98</f>
        <v>119979.3</v>
      </c>
      <c r="G97" s="104">
        <f t="shared" si="12"/>
        <v>119979.3</v>
      </c>
      <c r="H97" s="104">
        <f t="shared" si="12"/>
        <v>119979.3</v>
      </c>
    </row>
    <row r="98" spans="1:8" ht="30">
      <c r="A98" s="32" t="s">
        <v>163</v>
      </c>
      <c r="B98" s="53" t="s">
        <v>52</v>
      </c>
      <c r="C98" s="48" t="s">
        <v>157</v>
      </c>
      <c r="D98" s="48" t="s">
        <v>53</v>
      </c>
      <c r="E98" s="57"/>
      <c r="F98" s="137">
        <f t="shared" si="12"/>
        <v>119979.3</v>
      </c>
      <c r="G98" s="104">
        <f t="shared" si="12"/>
        <v>119979.3</v>
      </c>
      <c r="H98" s="104">
        <f t="shared" si="12"/>
        <v>119979.3</v>
      </c>
    </row>
    <row r="99" spans="1:8" ht="15">
      <c r="A99" s="80" t="s">
        <v>164</v>
      </c>
      <c r="B99" s="84" t="s">
        <v>34</v>
      </c>
      <c r="C99" s="48" t="s">
        <v>157</v>
      </c>
      <c r="D99" s="48" t="s">
        <v>53</v>
      </c>
      <c r="E99" s="57" t="s">
        <v>29</v>
      </c>
      <c r="F99" s="137">
        <f>F100</f>
        <v>119979.3</v>
      </c>
      <c r="G99" s="104">
        <f t="shared" si="12"/>
        <v>119979.3</v>
      </c>
      <c r="H99" s="104">
        <f t="shared" si="12"/>
        <v>119979.3</v>
      </c>
    </row>
    <row r="100" spans="1:8" ht="15">
      <c r="A100" s="32" t="s">
        <v>165</v>
      </c>
      <c r="B100" s="93" t="s">
        <v>5</v>
      </c>
      <c r="C100" s="48" t="s">
        <v>157</v>
      </c>
      <c r="D100" s="48" t="s">
        <v>53</v>
      </c>
      <c r="E100" s="57" t="s">
        <v>30</v>
      </c>
      <c r="F100" s="137">
        <v>119979.3</v>
      </c>
      <c r="G100" s="104">
        <v>119979.3</v>
      </c>
      <c r="H100" s="104">
        <v>119979.3</v>
      </c>
    </row>
    <row r="101" spans="1:8" ht="30">
      <c r="A101" s="80" t="s">
        <v>188</v>
      </c>
      <c r="B101" s="53" t="s">
        <v>243</v>
      </c>
      <c r="C101" s="48" t="s">
        <v>157</v>
      </c>
      <c r="D101" s="48" t="s">
        <v>54</v>
      </c>
      <c r="E101" s="57"/>
      <c r="F101" s="137">
        <f aca="true" t="shared" si="13" ref="F101:H103">F102</f>
        <v>35053.7</v>
      </c>
      <c r="G101" s="104">
        <f t="shared" si="13"/>
        <v>52402.7</v>
      </c>
      <c r="H101" s="104">
        <f t="shared" si="13"/>
        <v>70047.7</v>
      </c>
    </row>
    <row r="102" spans="1:8" ht="30">
      <c r="A102" s="32" t="s">
        <v>189</v>
      </c>
      <c r="B102" s="53" t="s">
        <v>55</v>
      </c>
      <c r="C102" s="48" t="s">
        <v>157</v>
      </c>
      <c r="D102" s="48" t="s">
        <v>56</v>
      </c>
      <c r="E102" s="57"/>
      <c r="F102" s="137">
        <f t="shared" si="13"/>
        <v>35053.7</v>
      </c>
      <c r="G102" s="104">
        <f t="shared" si="13"/>
        <v>52402.7</v>
      </c>
      <c r="H102" s="104">
        <f t="shared" si="13"/>
        <v>70047.7</v>
      </c>
    </row>
    <row r="103" spans="1:8" ht="15">
      <c r="A103" s="80" t="s">
        <v>190</v>
      </c>
      <c r="B103" s="84" t="s">
        <v>34</v>
      </c>
      <c r="C103" s="48" t="s">
        <v>157</v>
      </c>
      <c r="D103" s="48" t="s">
        <v>56</v>
      </c>
      <c r="E103" s="57" t="s">
        <v>29</v>
      </c>
      <c r="F103" s="137">
        <f t="shared" si="13"/>
        <v>35053.7</v>
      </c>
      <c r="G103" s="104">
        <f t="shared" si="13"/>
        <v>52402.7</v>
      </c>
      <c r="H103" s="104">
        <f t="shared" si="13"/>
        <v>70047.7</v>
      </c>
    </row>
    <row r="104" spans="1:8" ht="15">
      <c r="A104" s="32" t="s">
        <v>191</v>
      </c>
      <c r="B104" s="93" t="s">
        <v>5</v>
      </c>
      <c r="C104" s="48" t="s">
        <v>157</v>
      </c>
      <c r="D104" s="48" t="s">
        <v>56</v>
      </c>
      <c r="E104" s="57" t="s">
        <v>30</v>
      </c>
      <c r="F104" s="137">
        <v>35053.7</v>
      </c>
      <c r="G104" s="104">
        <v>52402.7</v>
      </c>
      <c r="H104" s="104">
        <v>70047.7</v>
      </c>
    </row>
    <row r="105" spans="1:8" s="81" customFormat="1" ht="60">
      <c r="A105" s="80" t="s">
        <v>192</v>
      </c>
      <c r="B105" s="128" t="s">
        <v>6</v>
      </c>
      <c r="C105" s="48" t="s">
        <v>132</v>
      </c>
      <c r="D105" s="48"/>
      <c r="E105" s="57"/>
      <c r="F105" s="137">
        <f>F106</f>
        <v>4088</v>
      </c>
      <c r="G105" s="104">
        <f>G106</f>
        <v>3600</v>
      </c>
      <c r="H105" s="104">
        <f>H106</f>
        <v>3600</v>
      </c>
    </row>
    <row r="106" spans="1:8" ht="30">
      <c r="A106" s="32" t="s">
        <v>166</v>
      </c>
      <c r="B106" s="53" t="s">
        <v>243</v>
      </c>
      <c r="C106" s="48" t="s">
        <v>132</v>
      </c>
      <c r="D106" s="48" t="s">
        <v>54</v>
      </c>
      <c r="E106" s="57"/>
      <c r="F106" s="137">
        <f aca="true" t="shared" si="14" ref="F106:H108">F107</f>
        <v>4088</v>
      </c>
      <c r="G106" s="104">
        <f t="shared" si="14"/>
        <v>3600</v>
      </c>
      <c r="H106" s="104">
        <f t="shared" si="14"/>
        <v>3600</v>
      </c>
    </row>
    <row r="107" spans="1:8" ht="30">
      <c r="A107" s="80" t="s">
        <v>167</v>
      </c>
      <c r="B107" s="53" t="s">
        <v>55</v>
      </c>
      <c r="C107" s="48" t="s">
        <v>132</v>
      </c>
      <c r="D107" s="48" t="s">
        <v>56</v>
      </c>
      <c r="E107" s="57"/>
      <c r="F107" s="137">
        <f t="shared" si="14"/>
        <v>4088</v>
      </c>
      <c r="G107" s="104">
        <f t="shared" si="14"/>
        <v>3600</v>
      </c>
      <c r="H107" s="104">
        <f t="shared" si="14"/>
        <v>3600</v>
      </c>
    </row>
    <row r="108" spans="1:8" ht="15">
      <c r="A108" s="32" t="s">
        <v>168</v>
      </c>
      <c r="B108" s="58" t="s">
        <v>72</v>
      </c>
      <c r="C108" s="48" t="s">
        <v>132</v>
      </c>
      <c r="D108" s="48" t="s">
        <v>56</v>
      </c>
      <c r="E108" s="57" t="s">
        <v>73</v>
      </c>
      <c r="F108" s="137">
        <f t="shared" si="14"/>
        <v>4088</v>
      </c>
      <c r="G108" s="104">
        <f t="shared" si="14"/>
        <v>3600</v>
      </c>
      <c r="H108" s="104">
        <f t="shared" si="14"/>
        <v>3600</v>
      </c>
    </row>
    <row r="109" spans="1:8" ht="15">
      <c r="A109" s="80" t="s">
        <v>169</v>
      </c>
      <c r="B109" s="58" t="s">
        <v>25</v>
      </c>
      <c r="C109" s="48" t="s">
        <v>132</v>
      </c>
      <c r="D109" s="48" t="s">
        <v>56</v>
      </c>
      <c r="E109" s="57" t="s">
        <v>28</v>
      </c>
      <c r="F109" s="137">
        <v>4088</v>
      </c>
      <c r="G109" s="104">
        <v>3600</v>
      </c>
      <c r="H109" s="104">
        <v>3600</v>
      </c>
    </row>
    <row r="110" spans="1:8" ht="15">
      <c r="A110" s="32" t="s">
        <v>170</v>
      </c>
      <c r="B110" s="129" t="s">
        <v>180</v>
      </c>
      <c r="C110" s="85" t="s">
        <v>176</v>
      </c>
      <c r="D110" s="85"/>
      <c r="E110" s="59"/>
      <c r="F110" s="138">
        <f>F111</f>
        <v>21617.28</v>
      </c>
      <c r="G110" s="105">
        <f>G111</f>
        <v>21617.28</v>
      </c>
      <c r="H110" s="105">
        <f>H111</f>
        <v>21617.28</v>
      </c>
    </row>
    <row r="111" spans="1:8" ht="30">
      <c r="A111" s="80" t="s">
        <v>51</v>
      </c>
      <c r="B111" s="53" t="s">
        <v>243</v>
      </c>
      <c r="C111" s="85" t="s">
        <v>176</v>
      </c>
      <c r="D111" s="85" t="s">
        <v>54</v>
      </c>
      <c r="E111" s="59"/>
      <c r="F111" s="138">
        <f aca="true" t="shared" si="15" ref="F111:H113">F112</f>
        <v>21617.28</v>
      </c>
      <c r="G111" s="105">
        <f t="shared" si="15"/>
        <v>21617.28</v>
      </c>
      <c r="H111" s="105">
        <f t="shared" si="15"/>
        <v>21617.28</v>
      </c>
    </row>
    <row r="112" spans="1:8" ht="30">
      <c r="A112" s="32" t="s">
        <v>194</v>
      </c>
      <c r="B112" s="53" t="s">
        <v>55</v>
      </c>
      <c r="C112" s="85" t="s">
        <v>176</v>
      </c>
      <c r="D112" s="85" t="s">
        <v>56</v>
      </c>
      <c r="E112" s="59"/>
      <c r="F112" s="138">
        <f t="shared" si="15"/>
        <v>21617.28</v>
      </c>
      <c r="G112" s="105">
        <f t="shared" si="15"/>
        <v>21617.28</v>
      </c>
      <c r="H112" s="105">
        <f t="shared" si="15"/>
        <v>21617.28</v>
      </c>
    </row>
    <row r="113" spans="1:8" ht="15">
      <c r="A113" s="80" t="s">
        <v>195</v>
      </c>
      <c r="B113" s="58" t="s">
        <v>72</v>
      </c>
      <c r="C113" s="48" t="s">
        <v>176</v>
      </c>
      <c r="D113" s="48" t="s">
        <v>56</v>
      </c>
      <c r="E113" s="57" t="s">
        <v>73</v>
      </c>
      <c r="F113" s="137">
        <f t="shared" si="15"/>
        <v>21617.28</v>
      </c>
      <c r="G113" s="104">
        <f t="shared" si="15"/>
        <v>21617.28</v>
      </c>
      <c r="H113" s="104">
        <f t="shared" si="15"/>
        <v>21617.28</v>
      </c>
    </row>
    <row r="114" spans="1:8" ht="15">
      <c r="A114" s="32" t="s">
        <v>196</v>
      </c>
      <c r="B114" s="58" t="s">
        <v>25</v>
      </c>
      <c r="C114" s="48" t="s">
        <v>176</v>
      </c>
      <c r="D114" s="48" t="s">
        <v>56</v>
      </c>
      <c r="E114" s="57" t="s">
        <v>28</v>
      </c>
      <c r="F114" s="137">
        <v>21617.28</v>
      </c>
      <c r="G114" s="104">
        <v>21617.28</v>
      </c>
      <c r="H114" s="104">
        <v>21617.28</v>
      </c>
    </row>
    <row r="115" spans="1:8" ht="33.75" customHeight="1">
      <c r="A115" s="80" t="s">
        <v>263</v>
      </c>
      <c r="B115" s="53" t="s">
        <v>240</v>
      </c>
      <c r="C115" s="48" t="s">
        <v>204</v>
      </c>
      <c r="D115" s="48"/>
      <c r="E115" s="57"/>
      <c r="F115" s="137">
        <v>36000</v>
      </c>
      <c r="G115" s="104">
        <v>36000</v>
      </c>
      <c r="H115" s="104">
        <v>36000</v>
      </c>
    </row>
    <row r="116" spans="1:8" ht="15">
      <c r="A116" s="32" t="s">
        <v>269</v>
      </c>
      <c r="B116" s="53" t="s">
        <v>3</v>
      </c>
      <c r="C116" s="48" t="s">
        <v>204</v>
      </c>
      <c r="D116" s="48" t="s">
        <v>4</v>
      </c>
      <c r="E116" s="57"/>
      <c r="F116" s="137">
        <f aca="true" t="shared" si="16" ref="F116:H117">F115</f>
        <v>36000</v>
      </c>
      <c r="G116" s="104">
        <f t="shared" si="16"/>
        <v>36000</v>
      </c>
      <c r="H116" s="104">
        <f t="shared" si="16"/>
        <v>36000</v>
      </c>
    </row>
    <row r="117" spans="1:8" ht="15">
      <c r="A117" s="80" t="s">
        <v>270</v>
      </c>
      <c r="B117" s="53" t="s">
        <v>223</v>
      </c>
      <c r="C117" s="48" t="s">
        <v>204</v>
      </c>
      <c r="D117" s="48" t="s">
        <v>13</v>
      </c>
      <c r="E117" s="57"/>
      <c r="F117" s="137">
        <f t="shared" si="16"/>
        <v>36000</v>
      </c>
      <c r="G117" s="104">
        <f t="shared" si="16"/>
        <v>36000</v>
      </c>
      <c r="H117" s="104">
        <f t="shared" si="16"/>
        <v>36000</v>
      </c>
    </row>
    <row r="118" spans="1:8" ht="15">
      <c r="A118" s="32" t="s">
        <v>271</v>
      </c>
      <c r="B118" s="84" t="s">
        <v>205</v>
      </c>
      <c r="C118" s="48" t="s">
        <v>204</v>
      </c>
      <c r="D118" s="48" t="s">
        <v>13</v>
      </c>
      <c r="E118" s="57" t="s">
        <v>203</v>
      </c>
      <c r="F118" s="137">
        <v>36000</v>
      </c>
      <c r="G118" s="105">
        <v>36000</v>
      </c>
      <c r="H118" s="105">
        <v>36000</v>
      </c>
    </row>
    <row r="119" spans="1:8" ht="15">
      <c r="A119" s="80" t="s">
        <v>272</v>
      </c>
      <c r="B119" s="93" t="s">
        <v>201</v>
      </c>
      <c r="C119" s="48" t="s">
        <v>204</v>
      </c>
      <c r="D119" s="48" t="s">
        <v>13</v>
      </c>
      <c r="E119" s="57" t="s">
        <v>200</v>
      </c>
      <c r="F119" s="137">
        <v>36000</v>
      </c>
      <c r="G119" s="105">
        <v>36000</v>
      </c>
      <c r="H119" s="105">
        <v>36000</v>
      </c>
    </row>
    <row r="120" spans="1:8" ht="15">
      <c r="A120" s="32" t="s">
        <v>273</v>
      </c>
      <c r="B120" s="60" t="s">
        <v>237</v>
      </c>
      <c r="C120" s="57"/>
      <c r="D120" s="57"/>
      <c r="E120" s="57"/>
      <c r="F120" s="115">
        <f>'[1]прил 6'!G164</f>
        <v>0</v>
      </c>
      <c r="G120" s="112">
        <f>'прил 4'!H118</f>
        <v>143000</v>
      </c>
      <c r="H120" s="112">
        <f>'прил 4'!I118</f>
        <v>282000</v>
      </c>
    </row>
    <row r="121" spans="1:10" s="46" customFormat="1" ht="15">
      <c r="A121" s="32"/>
      <c r="B121" s="60" t="s">
        <v>15</v>
      </c>
      <c r="C121" s="57"/>
      <c r="D121" s="57"/>
      <c r="E121" s="57"/>
      <c r="F121" s="115">
        <f>F72+F12</f>
        <v>7123528.69</v>
      </c>
      <c r="G121" s="61">
        <f>G120+G72+G12</f>
        <v>5930486</v>
      </c>
      <c r="H121" s="61">
        <f>H120+H72+H12</f>
        <v>5884194</v>
      </c>
      <c r="J121" s="45"/>
    </row>
    <row r="122" spans="1:6" s="46" customFormat="1" ht="12.75">
      <c r="A122" s="43"/>
      <c r="B122" s="47"/>
      <c r="C122" s="44"/>
      <c r="D122" s="44"/>
      <c r="E122" s="44"/>
      <c r="F122" s="139"/>
    </row>
    <row r="123" spans="1:6" s="46" customFormat="1" ht="12.75">
      <c r="A123" s="43"/>
      <c r="B123" s="47"/>
      <c r="C123" s="44"/>
      <c r="D123" s="44"/>
      <c r="E123" s="44"/>
      <c r="F123" s="139"/>
    </row>
    <row r="124" spans="1:6" s="46" customFormat="1" ht="12.75">
      <c r="A124" s="43"/>
      <c r="B124" s="47"/>
      <c r="C124" s="44"/>
      <c r="D124" s="44"/>
      <c r="E124" s="44"/>
      <c r="F124" s="139"/>
    </row>
    <row r="125" spans="1:6" s="46" customFormat="1" ht="12.75">
      <c r="A125" s="43"/>
      <c r="B125" s="47"/>
      <c r="C125" s="44"/>
      <c r="D125" s="44"/>
      <c r="E125" s="44"/>
      <c r="F125" s="139"/>
    </row>
    <row r="126" spans="1:6" s="46" customFormat="1" ht="12.75">
      <c r="A126" s="43"/>
      <c r="B126" s="47"/>
      <c r="C126" s="44"/>
      <c r="D126" s="44"/>
      <c r="E126" s="44"/>
      <c r="F126" s="139"/>
    </row>
    <row r="127" spans="1:6" s="46" customFormat="1" ht="12.75">
      <c r="A127" s="43"/>
      <c r="B127" s="47"/>
      <c r="C127" s="44"/>
      <c r="D127" s="44"/>
      <c r="E127" s="44"/>
      <c r="F127" s="139"/>
    </row>
    <row r="128" spans="1:6" s="46" customFormat="1" ht="12.75">
      <c r="A128" s="43"/>
      <c r="B128" s="47"/>
      <c r="C128" s="44"/>
      <c r="D128" s="44"/>
      <c r="E128" s="44"/>
      <c r="F128" s="139"/>
    </row>
    <row r="129" spans="1:6" s="46" customFormat="1" ht="12.75">
      <c r="A129" s="43"/>
      <c r="B129" s="47"/>
      <c r="C129" s="44"/>
      <c r="D129" s="44"/>
      <c r="E129" s="44"/>
      <c r="F129" s="139"/>
    </row>
    <row r="130" spans="1:6" s="46" customFormat="1" ht="12.75">
      <c r="A130" s="43"/>
      <c r="B130" s="47"/>
      <c r="C130" s="44"/>
      <c r="D130" s="44"/>
      <c r="E130" s="44"/>
      <c r="F130" s="139"/>
    </row>
    <row r="131" spans="1:6" s="46" customFormat="1" ht="12.75">
      <c r="A131" s="43"/>
      <c r="B131" s="47"/>
      <c r="C131" s="44"/>
      <c r="D131" s="44"/>
      <c r="E131" s="44"/>
      <c r="F131" s="139"/>
    </row>
    <row r="132" spans="1:6" s="46" customFormat="1" ht="12.75">
      <c r="A132" s="43"/>
      <c r="B132" s="47"/>
      <c r="C132" s="44"/>
      <c r="D132" s="44"/>
      <c r="E132" s="44"/>
      <c r="F132" s="139"/>
    </row>
    <row r="133" spans="1:6" s="46" customFormat="1" ht="12.75">
      <c r="A133" s="43"/>
      <c r="B133" s="47"/>
      <c r="C133" s="44"/>
      <c r="D133" s="44"/>
      <c r="E133" s="44"/>
      <c r="F133" s="139"/>
    </row>
    <row r="134" spans="1:6" s="46" customFormat="1" ht="12.75">
      <c r="A134" s="43"/>
      <c r="B134" s="47"/>
      <c r="C134" s="44"/>
      <c r="D134" s="44"/>
      <c r="E134" s="44"/>
      <c r="F134" s="139"/>
    </row>
    <row r="135" spans="1:6" s="46" customFormat="1" ht="12.75">
      <c r="A135" s="43"/>
      <c r="B135" s="47"/>
      <c r="C135" s="44"/>
      <c r="D135" s="44"/>
      <c r="E135" s="44"/>
      <c r="F135" s="139"/>
    </row>
    <row r="136" spans="1:6" s="46" customFormat="1" ht="12.75">
      <c r="A136" s="43"/>
      <c r="B136" s="47"/>
      <c r="C136" s="44"/>
      <c r="D136" s="44"/>
      <c r="E136" s="44"/>
      <c r="F136" s="139"/>
    </row>
    <row r="137" spans="1:6" s="46" customFormat="1" ht="12.75">
      <c r="A137" s="43"/>
      <c r="B137" s="47"/>
      <c r="C137" s="44"/>
      <c r="D137" s="44"/>
      <c r="E137" s="44"/>
      <c r="F137" s="139"/>
    </row>
    <row r="138" spans="1:6" s="46" customFormat="1" ht="12.75">
      <c r="A138" s="43"/>
      <c r="B138" s="47"/>
      <c r="C138" s="44"/>
      <c r="D138" s="44"/>
      <c r="E138" s="44"/>
      <c r="F138" s="139"/>
    </row>
    <row r="139" spans="1:6" s="46" customFormat="1" ht="12.75">
      <c r="A139" s="43"/>
      <c r="B139" s="47"/>
      <c r="C139" s="44"/>
      <c r="D139" s="44"/>
      <c r="E139" s="44"/>
      <c r="F139" s="139"/>
    </row>
  </sheetData>
  <sheetProtection/>
  <mergeCells count="6">
    <mergeCell ref="A7:H7"/>
    <mergeCell ref="G1:H1"/>
    <mergeCell ref="G3:H3"/>
    <mergeCell ref="G2:H2"/>
    <mergeCell ref="G4:H4"/>
    <mergeCell ref="G5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2024-03-13T08:19:28Z</cp:lastPrinted>
  <dcterms:created xsi:type="dcterms:W3CDTF">2007-10-12T08:23:45Z</dcterms:created>
  <dcterms:modified xsi:type="dcterms:W3CDTF">2024-03-14T06:16:29Z</dcterms:modified>
  <cp:category/>
  <cp:version/>
  <cp:contentType/>
  <cp:contentStatus/>
</cp:coreProperties>
</file>